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ganacias velocidad" sheetId="1" r:id="rId4"/>
    <sheet state="visible" name="Parametros motor" sheetId="2" r:id="rId5"/>
  </sheets>
  <definedNames/>
  <calcPr/>
</workbook>
</file>

<file path=xl/sharedStrings.xml><?xml version="1.0" encoding="utf-8"?>
<sst xmlns="http://schemas.openxmlformats.org/spreadsheetml/2006/main" count="454" uniqueCount="295">
  <si>
    <t xml:space="preserve">Proportional speed gain (Kp): </t>
  </si>
  <si>
    <t>5.0</t>
  </si>
  <si>
    <t xml:space="preserve">Integral speed gain (Ki): </t>
  </si>
  <si>
    <t>Current control proportional gain (Kp)</t>
  </si>
  <si>
    <t>25</t>
  </si>
  <si>
    <t>Current control integral gain (Ki)</t>
  </si>
  <si>
    <t>PMAC motor parameters</t>
  </si>
  <si>
    <t>valor</t>
  </si>
  <si>
    <t>unidad</t>
  </si>
  <si>
    <t>rango</t>
  </si>
  <si>
    <t>comentario</t>
  </si>
  <si>
    <t>referencia</t>
  </si>
  <si>
    <t>Maximum Stator Current (Is Max)</t>
  </si>
  <si>
    <t>A(rms)</t>
  </si>
  <si>
    <t>suma de 3 fases y corriente maxima del sevcon, obtener valor con torque maximo establecido (214A=133Nm o 240 A =150Nm con Ke = 0.02 y npp=16)</t>
  </si>
  <si>
    <t>Considerar la suma de la corriente de cada fase, y que el valor pico de corriente del sevcon es de 300A aproximadamente</t>
  </si>
  <si>
    <t>Minimum Magnetizing Current (Im min)</t>
  </si>
  <si>
    <t>corrinte de debilitamiento de campo, utlizar hasta menos la corriente maxima de estator</t>
  </si>
  <si>
    <t>Corriente para debilitaiento de campo, Segun el manual se puede dejar como -Maximum Stator Current (Is Max)</t>
  </si>
  <si>
    <t>npp</t>
  </si>
  <si>
    <t>-</t>
  </si>
  <si>
    <t>Dato conocido de lo smotores</t>
  </si>
  <si>
    <t>Rated Stator current</t>
  </si>
  <si>
    <t>dato de placa desconocido</t>
  </si>
  <si>
    <t>Corriente nominal del estator, obtener de datasheet de motores</t>
  </si>
  <si>
    <t>Stator inductance</t>
  </si>
  <si>
    <t>uH</t>
  </si>
  <si>
    <t>medido con Tester RLC y da 86uH, se deja en 300uH debido a curva de potencia calculada en sevcon</t>
  </si>
  <si>
    <t>otro valor utilizado es de 39 uH, el valor de 300uH se saco de la pagina pero debe medirse como se mide la resistencia de fase</t>
  </si>
  <si>
    <t>http://www.cnqsmotor.com/en/article_read/QS%20Motor%20500W~3000W%20205%20Electric%20Bike%20Spoke%20Hub%20Motor/536.html</t>
  </si>
  <si>
    <t>Nominal Battery Voltage</t>
  </si>
  <si>
    <t>V</t>
  </si>
  <si>
    <t>voltaje nominal del banco maximo es 117, y el inicial programado es 110, se deja finalmente en 105 como el estipulado por baterias</t>
  </si>
  <si>
    <t>Voltage nominal de la bateria</t>
  </si>
  <si>
    <t>Iq max headroom (PMAC geometric)</t>
  </si>
  <si>
    <t>%</t>
  </si>
  <si>
    <t>PMAC geometric motor headroom factor that is applied to the calculated Iq max, dejar el valor por defecto</t>
  </si>
  <si>
    <t>Voltage constant Ke</t>
  </si>
  <si>
    <t>V/rads</t>
  </si>
  <si>
    <t>Valo calcula empiramente en Calculo Ke</t>
  </si>
  <si>
    <t>Openloop start FW%</t>
  </si>
  <si>
    <t>PMAC motor openloop start</t>
  </si>
  <si>
    <t>Max drive mod index</t>
  </si>
  <si>
    <t>Prioridad en modo conduccion</t>
  </si>
  <si>
    <t>Max brake mod index</t>
  </si>
  <si>
    <t>Prioridad modo footbrake, se deberia aumentar este valor a 100% para mejorar respuesta freno regenerativo</t>
  </si>
  <si>
    <t>Percentaged minimum allowed saturation of Ls</t>
  </si>
  <si>
    <t xml:space="preserve">porcentaje de saturacion de la inductancia en frio, el valor por defecto y recomendado es de 40% </t>
  </si>
  <si>
    <t>Current control porportional gain</t>
  </si>
  <si>
    <t>V/A</t>
  </si>
  <si>
    <t>Ganancia proporcional de lazo de control de corriente Idq</t>
  </si>
  <si>
    <t>Current control integral gain</t>
  </si>
  <si>
    <t>V/A/s</t>
  </si>
  <si>
    <t>Ganancia integral de corriente Idq</t>
  </si>
  <si>
    <t>D-axis current controller proportional Gain</t>
  </si>
  <si>
    <t>Dejar en 0, cuando se quiere controlar solo Iq, las ganancias de Id son las mismas. Estas otras son para el debilitamiento del campo del rotor</t>
  </si>
  <si>
    <t>D-axis current controller integral Gain</t>
  </si>
  <si>
    <t>Frequency / Mod index control Kp</t>
  </si>
  <si>
    <t>Control de frecuencia  Kp, dejar valor predefinidos por el controlador</t>
  </si>
  <si>
    <t>Frequency / Mod index control Ki</t>
  </si>
  <si>
    <t>Control de frecuencia  Ki, dejar valor predefinidos por el controlador</t>
  </si>
  <si>
    <t>Percentage minimun allowed sarturation of LS</t>
  </si>
  <si>
    <t xml:space="preserve">Valor minimo calculado de Ls </t>
  </si>
  <si>
    <t>Baseline profile</t>
  </si>
  <si>
    <t>Torque applied during drive</t>
  </si>
  <si>
    <t>Torque maximo aplicado cuando se conduce</t>
  </si>
  <si>
    <t>Torque applied during a direction change</t>
  </si>
  <si>
    <t>Torque maximo del motor cuando se hace un cambio de direccion de frenado</t>
  </si>
  <si>
    <t>Torque applied when neutral braking</t>
  </si>
  <si>
    <t>torque maximo aplicado cuando Freno neutral, porcentaje de regeneracion de corrientr hacia el banco</t>
  </si>
  <si>
    <t>Torque applied when footbraking</t>
  </si>
  <si>
    <t>Torque maximo aplicado cuando se hace el footbraking</t>
  </si>
  <si>
    <t>Maximum Speed in forward direction</t>
  </si>
  <si>
    <t>rpm</t>
  </si>
  <si>
    <t>RPM limite en directa</t>
  </si>
  <si>
    <t>Maxmium Speed in reverse direction</t>
  </si>
  <si>
    <t>RPM limte en reversa</t>
  </si>
  <si>
    <t>Ramp up rate during drive</t>
  </si>
  <si>
    <t>%/s</t>
  </si>
  <si>
    <t>Tasa a la cual la demanda aumenta cuando se conduce</t>
  </si>
  <si>
    <t>Ramp up rate during direction change braking</t>
  </si>
  <si>
    <t>Tasa a la cual la demanda aumenra cuando exite un cambio de direccion de frenado</t>
  </si>
  <si>
    <t>Ramp up rate during neutral braking</t>
  </si>
  <si>
    <t>Tasa a la cual demanda aumenta cuando esta en neutral braking</t>
  </si>
  <si>
    <t>Ramp up rate durinng footbraking</t>
  </si>
  <si>
    <t>Tasa a la cual aumenta cuando se aplica footbraking</t>
  </si>
  <si>
    <t>Ramp down rate during drive</t>
  </si>
  <si>
    <t>Tasa a la cual disminuye la demanda cuando se conduce</t>
  </si>
  <si>
    <t>Ramp down rate during direction change braking</t>
  </si>
  <si>
    <t>Tasa a la cual la demanda disminuye cuando cambia la direccion de frenado</t>
  </si>
  <si>
    <t>Ramp down rate during neutral braking</t>
  </si>
  <si>
    <t>Tasa a la cual la demanda disminuye cuando se aplica neutral braking</t>
  </si>
  <si>
    <t>Ramp down rate during footbraking</t>
  </si>
  <si>
    <t>Tasa a la cual la demanda disminute cuandoi se aplica neutral braking</t>
  </si>
  <si>
    <t>Speed limit ramp up rate when in torque mode</t>
  </si>
  <si>
    <t>rpm/s</t>
  </si>
  <si>
    <t>En modo torque, tasa a la cual el speed limit aumenta</t>
  </si>
  <si>
    <t>Speed limit ramp down rate when in torque</t>
  </si>
  <si>
    <t>En modo torque, tasa a la cual el speed limit disminuye</t>
  </si>
  <si>
    <t>Local Motor Limits</t>
  </si>
  <si>
    <t>Maximum Torque</t>
  </si>
  <si>
    <t>% del peak</t>
  </si>
  <si>
    <t>Porcentaje del torque maximo aplicado</t>
  </si>
  <si>
    <t>Torque slope</t>
  </si>
  <si>
    <t>% rated/s</t>
  </si>
  <si>
    <t>Tasa maxima a la cual e torque cambia</t>
  </si>
  <si>
    <t>Current limit</t>
  </si>
  <si>
    <t>Rated motor current</t>
  </si>
  <si>
    <t>Peak Torque</t>
  </si>
  <si>
    <t>Nm</t>
  </si>
  <si>
    <t>Peak Torque Rated motor torque</t>
  </si>
  <si>
    <t>Maximum Motor Speed</t>
  </si>
  <si>
    <t>RPM</t>
  </si>
  <si>
    <t>Dejar seteada, pero el controlador la deja en cero si se usa el baseline profile</t>
  </si>
  <si>
    <t>Maximun acceleration rate</t>
  </si>
  <si>
    <t>Tasa de aceleracion y desaceleracion maxima</t>
  </si>
  <si>
    <t>Motor over speed protection</t>
  </si>
  <si>
    <t>Fault del motor speed si se supera este valor</t>
  </si>
  <si>
    <t>Motor power limit ramp (REAL puesta en el sevcon)</t>
  </si>
  <si>
    <t>rad/s</t>
  </si>
  <si>
    <t>Potencia</t>
  </si>
  <si>
    <t>Comentarios</t>
  </si>
  <si>
    <t>Calcular utilizando las formulas</t>
  </si>
  <si>
    <t>Paramtros para calculo de mapa de potencia</t>
  </si>
  <si>
    <t>MTPA (maximo torque por ampere)</t>
  </si>
  <si>
    <t>Peak torque</t>
  </si>
  <si>
    <t xml:space="preserve">En esta zona el torque es constante en su peak y la potencia aumenta a medida que aumenta la velocidad hasta la velocidad base, </t>
  </si>
  <si>
    <t>P</t>
  </si>
  <si>
    <t>velocidad base</t>
  </si>
  <si>
    <t>RPM base</t>
  </si>
  <si>
    <t>Rpm1</t>
  </si>
  <si>
    <t>Vline</t>
  </si>
  <si>
    <t>w</t>
  </si>
  <si>
    <t>Vrms</t>
  </si>
  <si>
    <t>Ke</t>
  </si>
  <si>
    <t>Potencia nominal</t>
  </si>
  <si>
    <t>W</t>
  </si>
  <si>
    <t>Potencia maxima</t>
  </si>
  <si>
    <t>corriente Iq con realcion MTPA</t>
  </si>
  <si>
    <t>A</t>
  </si>
  <si>
    <t>Km/h base</t>
  </si>
  <si>
    <t>Zona Potencia contante</t>
  </si>
  <si>
    <t>Potencia maxima nominal calculada</t>
  </si>
  <si>
    <t xml:space="preserve">w_rated es la velocidad hasta donde llega el MTPA, El torque maximo en MTPA. </t>
  </si>
  <si>
    <t>Kt_ Sevcon</t>
  </si>
  <si>
    <t>torque</t>
  </si>
  <si>
    <t>Zona alta velocidad</t>
  </si>
  <si>
    <t>zona final del mapa</t>
  </si>
  <si>
    <t>max stator current</t>
  </si>
  <si>
    <t>Motor power limit ramp (A implementar)</t>
  </si>
  <si>
    <t>Masa Motor Kg</t>
  </si>
  <si>
    <t>radio motor</t>
  </si>
  <si>
    <t>MTPA</t>
  </si>
  <si>
    <t>Momento de inercia</t>
  </si>
  <si>
    <t>J</t>
  </si>
  <si>
    <t>Encoder Configuration(Set Up)</t>
  </si>
  <si>
    <t>Encoder Pull Up for AB</t>
  </si>
  <si>
    <t>Disabled</t>
  </si>
  <si>
    <t>0 AB Pullup disabled(el encoder crolador por voltaje), 1 AB pull up enabled (encoder is open-colector or current sink), QUIZAS SE DEBA DEJAR EN CERO</t>
  </si>
  <si>
    <t>Encoder Supply</t>
  </si>
  <si>
    <t>Alimentacionn encoder</t>
  </si>
  <si>
    <t>Encoder Type</t>
  </si>
  <si>
    <t>UVW invert only</t>
  </si>
  <si>
    <t>Tipo de encoder</t>
  </si>
  <si>
    <t>Encoder Offset 1</t>
  </si>
  <si>
    <t>º</t>
  </si>
  <si>
    <t>ENcoder adicional en caso que falte rango</t>
  </si>
  <si>
    <t>Encoder Offset 2</t>
  </si>
  <si>
    <t>UVW latency select</t>
  </si>
  <si>
    <t>UVW using fine adjust</t>
  </si>
  <si>
    <t>los otros son sincos</t>
  </si>
  <si>
    <t>UVW latency fine adjust</t>
  </si>
  <si>
    <t>us</t>
  </si>
  <si>
    <t>tiempo de latencya apliacado en caso de que se aplique UVW fine adjust, esta en 0</t>
  </si>
  <si>
    <t>Parametros SINCOS</t>
  </si>
  <si>
    <t>Valores predeterminados</t>
  </si>
  <si>
    <t>Todo lo asociado a SINCOS tiene los valores predeterminados, deberian dejarse en 0 para desactivar</t>
  </si>
  <si>
    <t>Conexion de fases de a pares  con motor qs</t>
  </si>
  <si>
    <t>M1U-C, M2V-B, M3W-A</t>
  </si>
  <si>
    <t>Control Gains</t>
  </si>
  <si>
    <t>Current Control</t>
  </si>
  <si>
    <t>valor corregido</t>
  </si>
  <si>
    <t>unidad corregida</t>
  </si>
  <si>
    <t>Current control porportional gain (Kp)</t>
  </si>
  <si>
    <t>V/A ,phase volts rms por phase amps rms</t>
  </si>
  <si>
    <t xml:space="preserve">V/A/s </t>
  </si>
  <si>
    <t>D-axis Kp</t>
  </si>
  <si>
    <t>D-axis Ki</t>
  </si>
  <si>
    <t>En caso de no establecer ganacias en el eje D, estas son las mismas que para el Eje Q</t>
  </si>
  <si>
    <t>Si no existe demanda de torque la corriente d estara presente en el mootor como flujo y el motor respondera a demandas de torque, para guardar energia se puede dejar en 0 la corriente de magnetizacion</t>
  </si>
  <si>
    <t>Para el lazo de control de corriente, la demnada de toeque del aceleradxor se convierte en un corriente de referencia para el lazo interno de corrinete. Con estas corrientes se calcula las demandas de voltaje de cada fase(en caso del modelo IQD que se tiene son voktajes UQD) Las demandas de voltaje se convierten en señales PWM de cada fase usando SVM. Liego, existe una medida interna de la corriente de salida</t>
  </si>
  <si>
    <t>Speed limit control</t>
  </si>
  <si>
    <t>Speed control porportional gain (Kp)</t>
  </si>
  <si>
    <t>0.8</t>
  </si>
  <si>
    <t>Speed control integral gain (Ki)</t>
  </si>
  <si>
    <t>Low Speed proportional gain</t>
  </si>
  <si>
    <t>Rollback integral Gain</t>
  </si>
  <si>
    <t>for anti rollback duing hill hold y puede ponerse tipicamente mayor que la Ki</t>
  </si>
  <si>
    <t>Low speed integral gain</t>
  </si>
  <si>
    <t>dw/dt</t>
  </si>
  <si>
    <t>GearBox drivetrain damping gain</t>
  </si>
  <si>
    <t>Integral initialization factor</t>
  </si>
  <si>
    <t>Determina como el limite de velocidad integral se inicializa al empezar a limitar</t>
  </si>
  <si>
    <t>Speed calculation filter pole</t>
  </si>
  <si>
    <t>En 0 se usa el ecoder por defecto 9Hz para UvW, P = e^(-0,005*2*pi*fc), frecuencia de corte deseada para el filtro</t>
  </si>
  <si>
    <t>Pre-limit speed</t>
  </si>
  <si>
    <t>definable speed pre-limits</t>
  </si>
  <si>
    <t>Maximum speed limit ramp down rate</t>
  </si>
  <si>
    <t>Tasa de desaceleracion maxima permititada al intentar hacer la rampa de velocidad denuevo 0RPM, speed limit que se opone y el nomal es el speed limit ramp rate</t>
  </si>
  <si>
    <t>Battery current limit(torque conditioner)</t>
  </si>
  <si>
    <t>DC current limit</t>
  </si>
  <si>
    <t>Maximun battery charge currnet</t>
  </si>
  <si>
    <t>limite inferior de corriente y limite de torque</t>
  </si>
  <si>
    <t>Maximum battery discharge currnet</t>
  </si>
  <si>
    <t>Limite superior</t>
  </si>
  <si>
    <t>cutback range</t>
  </si>
  <si>
    <t>Donde corta el limite</t>
  </si>
  <si>
    <t>Battery current estimation correction factor</t>
  </si>
  <si>
    <t>factor de correccion de la corriente ,1 sin correccion</t>
  </si>
  <si>
    <t>Battery current limit integral gain</t>
  </si>
  <si>
    <t>factor integral de la corriente</t>
  </si>
  <si>
    <t>Voltage torque-Cutback Map(motor )cutback</t>
  </si>
  <si>
    <t>Voltage</t>
  </si>
  <si>
    <t>Voltage Cutback Gain</t>
  </si>
  <si>
    <t>Voltaje entre B+ y B- y sirve para la regeneracion debido al aumento del voltaje en la bateria, este valor debe ser menor o igual al app cutback</t>
  </si>
  <si>
    <t>Batery Aplication trackapp</t>
  </si>
  <si>
    <t>Valor</t>
  </si>
  <si>
    <t>Unidad</t>
  </si>
  <si>
    <t>Batt Nominal VOltage</t>
  </si>
  <si>
    <t>Batt Overvolt Protection  -  Over voltage star cutback</t>
  </si>
  <si>
    <t>Batt Overvolt Protection  -  Over voltage limit</t>
  </si>
  <si>
    <t>Batt Undervolt Protection  -  Under voltage star cutback limit</t>
  </si>
  <si>
    <t>Batt Undervolt Protection - Under voltage limit</t>
  </si>
  <si>
    <t xml:space="preserve">Batt DC current limit </t>
  </si>
  <si>
    <t>Battery Current limit data source</t>
  </si>
  <si>
    <t>Use max currents only</t>
  </si>
  <si>
    <t>Maximum battery discharge current</t>
  </si>
  <si>
    <t>Utilizar capacidadd del banco y aumentar este valor al maximo del estator</t>
  </si>
  <si>
    <t>Maximum battery recharge current</t>
  </si>
  <si>
    <t>tener en cuenta valores de proteccion y quizas disminur este valor</t>
  </si>
  <si>
    <t>Maximum battery discharge current in Drive Prf 1</t>
  </si>
  <si>
    <t>no lo estamos usando pero es el porcentaje del maximo puesto</t>
  </si>
  <si>
    <t>Maximum battery discharge current in Drive Prf 2</t>
  </si>
  <si>
    <t>Maximum battery discherge power</t>
  </si>
  <si>
    <t>Kw</t>
  </si>
  <si>
    <t>dejar en maximo electrico de los motores, el valor de 4kw es mecanico</t>
  </si>
  <si>
    <t>Maximum battery recharge power</t>
  </si>
  <si>
    <t>Es el nominal del motor, quizas sea mejor dejar en un valor menor por proteccion safety limit</t>
  </si>
  <si>
    <t>Precharge level</t>
  </si>
  <si>
    <t>Voltaje de alimentacionde capacitores de eletronica utilizando el % de las baterias</t>
  </si>
  <si>
    <t>Minimun precahrge level</t>
  </si>
  <si>
    <t>el voltaje mínimo del capacitor que debe alcanzar el circuito de precarga antes de permitir que se cierre el contactor de línea</t>
  </si>
  <si>
    <t>Max Vbat- Vcap for contactor close</t>
  </si>
  <si>
    <t>0 desabilitado, maxima diferencia de voltaje entre Vbat y Vcap para que el contactor se cierre</t>
  </si>
  <si>
    <t>Contactor Voltage Pull-In voltage</t>
  </si>
  <si>
    <t>Configuracion de pull-in y hold in voltages para el manejo de las salidas del contacor</t>
  </si>
  <si>
    <t>El software de control comienza en la siguiente secuencia: 1 Se cargan los capacitores de entrada con el porcenteje estipulado de la bateria y usndo el jkey switch, 2 Se cierra el contartor, 3 en operacional el motor esta listo para demandas</t>
  </si>
  <si>
    <t>Contactor Voltage Pull In Time</t>
  </si>
  <si>
    <t>Seg</t>
  </si>
  <si>
    <t>Contactor Voltage Hold in voltage</t>
  </si>
  <si>
    <t>Line Contactor Dropout</t>
  </si>
  <si>
    <t>Enabled</t>
  </si>
  <si>
    <t>Parameters to configure line contactor dropout fucntion</t>
  </si>
  <si>
    <t>Line conctactor drop out timer</t>
  </si>
  <si>
    <t>Line Contactor Welded Fault</t>
  </si>
  <si>
    <t>Configuracion S.CURVE value oara demandas de torque</t>
  </si>
  <si>
    <t>Comentario</t>
  </si>
  <si>
    <t>0-11</t>
  </si>
  <si>
    <t>Configfuracion PWM</t>
  </si>
  <si>
    <t>PWM Switching frecuency</t>
  </si>
  <si>
    <t>8 o 12 KHz</t>
  </si>
  <si>
    <t>kHz</t>
  </si>
  <si>
    <t>Frecuencia de switcheo de los 6-swtich Mofet bridge</t>
  </si>
  <si>
    <t>Entradas Analogicas</t>
  </si>
  <si>
    <t>wirfe off detection para el aceleraxr</t>
  </si>
  <si>
    <t>wire off detection para entradas analogicas</t>
  </si>
  <si>
    <t>En los regustros 46c0 al 46c4 deninir los voltajes de entrada pemirtiros</t>
  </si>
  <si>
    <t>c</t>
  </si>
  <si>
    <t>Caracteristicas desactivadas para el manejo en carretra</t>
  </si>
  <si>
    <t xml:space="preserve">Caracteristicas termicas </t>
  </si>
  <si>
    <t>EDS</t>
  </si>
  <si>
    <t>Crear el EDS en el esclavo para evitar que se vuelva a preoperatciobnl al encenderce</t>
  </si>
  <si>
    <t>Configuración Master Slave</t>
  </si>
  <si>
    <t>1) Configurar cada nodo por separado antes de cominucar por CANopen</t>
  </si>
  <si>
    <t>Master Nodo 1, Slave Nodo2</t>
  </si>
  <si>
    <t>2)Configurar Sync COB-ID para el master y el slave (0x1005)</t>
  </si>
  <si>
    <t>Master 0x40000080, Slave  0x00000080, Intervalo entre mensajes(SYNC rate) 20us</t>
  </si>
  <si>
    <t>3) Configurar EMCY en master y slave ; 0x80+Nodo ID</t>
  </si>
  <si>
    <t>Master 0x00000081, Slave 0x00000082</t>
  </si>
  <si>
    <t>4) Configure la tasa a la cual el nodo envia heartbeat message (0x1017). Hearbeat producer</t>
  </si>
  <si>
    <t xml:space="preserve">5) Configure la tasa a la cual se consume mensajes heartbeat (0x1016) A consumer should be configured for each node 
to be monitored. </t>
  </si>
  <si>
    <t>Heartbeats debe configurarse correctamente para el manejo correcto de errores de red. los
El nodo maestro debe monitorear los latidos de todos los nodos esclavos. Los nodos esclavos deben, como mínimo,
monitorear los latidos del nodo maestro</t>
  </si>
  <si>
    <t>Caracteristicas del motor</t>
  </si>
  <si>
    <t>El registro 4610 no esta y el segundo mapa se activa con drive profile 1 o cuando exite frenado, se puede establecer</t>
  </si>
  <si>
    <t>Configuraciones adicionales asociadas al algoritmo en PMAC</t>
  </si>
</sst>
</file>

<file path=xl/styles.xml><?xml version="1.0" encoding="utf-8"?>
<styleSheet xmlns="http://schemas.openxmlformats.org/spreadsheetml/2006/main" xmlns:x14ac="http://schemas.microsoft.com/office/spreadsheetml/2009/9/ac" xmlns:mc="http://schemas.openxmlformats.org/markup-compatibility/2006">
  <numFmts count="13">
    <numFmt numFmtId="164" formatCode="0.000"/>
    <numFmt numFmtId="165" formatCode="0.0000"/>
    <numFmt numFmtId="166" formatCode="#,##0.00000"/>
    <numFmt numFmtId="167" formatCode="#,##0.0000000"/>
    <numFmt numFmtId="168" formatCode="#,##0.00000000"/>
    <numFmt numFmtId="169" formatCode="#,##0.0000000000"/>
    <numFmt numFmtId="170" formatCode="d.m"/>
    <numFmt numFmtId="171" formatCode="#,##0.000000"/>
    <numFmt numFmtId="172" formatCode="#,##0.000000000"/>
    <numFmt numFmtId="173" formatCode="#,##0.00000000000"/>
    <numFmt numFmtId="174" formatCode="0.00000"/>
    <numFmt numFmtId="175" formatCode="0.00000000"/>
    <numFmt numFmtId="176" formatCode="0.0000000000000"/>
  </numFmts>
  <fonts count="13">
    <font>
      <sz val="10.0"/>
      <color rgb="FF000000"/>
      <name val="Arial"/>
      <scheme val="minor"/>
    </font>
    <font>
      <color theme="1"/>
      <name val="Arial"/>
      <scheme val="minor"/>
    </font>
    <font>
      <sz val="11.0"/>
      <color rgb="FF000000"/>
      <name val="Inconsolata"/>
    </font>
    <font>
      <color rgb="FF000000"/>
      <name val="Arial"/>
    </font>
    <font>
      <sz val="11.0"/>
      <color rgb="FF000000"/>
      <name val="Arial"/>
    </font>
    <font>
      <u/>
      <color rgb="FF0000FF"/>
    </font>
    <font>
      <sz val="11.0"/>
      <color theme="1"/>
      <name val="Arial"/>
      <scheme val="minor"/>
    </font>
    <font>
      <color rgb="FFFFFFFF"/>
      <name val="Arial"/>
      <scheme val="minor"/>
    </font>
    <font>
      <sz val="11.0"/>
      <color rgb="FFFFFFFF"/>
      <name val="Arial"/>
      <scheme val="minor"/>
    </font>
    <font>
      <sz val="10.0"/>
      <color rgb="FF000000"/>
      <name val="Arial"/>
    </font>
    <font>
      <color theme="0"/>
      <name val="Arial"/>
      <scheme val="minor"/>
    </font>
    <font>
      <sz val="10.0"/>
      <color theme="1"/>
      <name val="Inherit"/>
    </font>
    <font>
      <sz val="12.0"/>
      <color theme="1"/>
      <name val="Arial"/>
      <scheme val="minor"/>
    </font>
  </fonts>
  <fills count="14">
    <fill>
      <patternFill patternType="none"/>
    </fill>
    <fill>
      <patternFill patternType="lightGray"/>
    </fill>
    <fill>
      <patternFill patternType="solid">
        <fgColor rgb="FFFFFFFF"/>
        <bgColor rgb="FFFFFFFF"/>
      </patternFill>
    </fill>
    <fill>
      <patternFill patternType="solid">
        <fgColor rgb="FFFF9900"/>
        <bgColor rgb="FFFF9900"/>
      </patternFill>
    </fill>
    <fill>
      <patternFill patternType="solid">
        <fgColor rgb="FFA4C2F4"/>
        <bgColor rgb="FFA4C2F4"/>
      </patternFill>
    </fill>
    <fill>
      <patternFill patternType="solid">
        <fgColor rgb="FFEA9999"/>
        <bgColor rgb="FFEA9999"/>
      </patternFill>
    </fill>
    <fill>
      <patternFill patternType="solid">
        <fgColor rgb="FFB6D7A8"/>
        <bgColor rgb="FFB6D7A8"/>
      </patternFill>
    </fill>
    <fill>
      <patternFill patternType="solid">
        <fgColor rgb="FFE06666"/>
        <bgColor rgb="FFE06666"/>
      </patternFill>
    </fill>
    <fill>
      <patternFill patternType="solid">
        <fgColor rgb="FF93C47D"/>
        <bgColor rgb="FF93C47D"/>
      </patternFill>
    </fill>
    <fill>
      <patternFill patternType="solid">
        <fgColor rgb="FF00FFFF"/>
        <bgColor rgb="FF00FFFF"/>
      </patternFill>
    </fill>
    <fill>
      <patternFill patternType="solid">
        <fgColor rgb="FFCC0000"/>
        <bgColor rgb="FFCC0000"/>
      </patternFill>
    </fill>
    <fill>
      <patternFill patternType="solid">
        <fgColor rgb="FF000000"/>
        <bgColor rgb="FF000000"/>
      </patternFill>
    </fill>
    <fill>
      <patternFill patternType="solid">
        <fgColor rgb="FF9FC5E8"/>
        <bgColor rgb="FF9FC5E8"/>
      </patternFill>
    </fill>
    <fill>
      <patternFill patternType="solid">
        <fgColor theme="0"/>
        <bgColor theme="0"/>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0"/>
    </xf>
    <xf borderId="0" fillId="0" fontId="1" numFmtId="0" xfId="0" applyAlignment="1" applyFont="1">
      <alignment readingOrder="0"/>
    </xf>
    <xf borderId="0" fillId="2" fontId="2" numFmtId="0" xfId="0" applyAlignment="1" applyFill="1" applyFont="1">
      <alignment readingOrder="0"/>
    </xf>
    <xf borderId="0" fillId="0" fontId="1" numFmtId="164" xfId="0" applyAlignment="1" applyFont="1" applyNumberFormat="1">
      <alignment readingOrder="0"/>
    </xf>
    <xf borderId="0" fillId="0" fontId="1" numFmtId="165" xfId="0" applyAlignment="1" applyFont="1" applyNumberFormat="1">
      <alignment readingOrder="0"/>
    </xf>
    <xf borderId="0" fillId="2" fontId="3" numFmtId="166" xfId="0" applyAlignment="1" applyFont="1" applyNumberFormat="1">
      <alignment horizontal="left" readingOrder="0"/>
    </xf>
    <xf borderId="0" fillId="0" fontId="1" numFmtId="167" xfId="0" applyAlignment="1" applyFont="1" applyNumberFormat="1">
      <alignment readingOrder="0"/>
    </xf>
    <xf borderId="0" fillId="0" fontId="1" numFmtId="166" xfId="0" applyAlignment="1" applyFont="1" applyNumberFormat="1">
      <alignment readingOrder="0"/>
    </xf>
    <xf borderId="0" fillId="2" fontId="2" numFmtId="168" xfId="0" applyAlignment="1" applyFont="1" applyNumberFormat="1">
      <alignment readingOrder="0"/>
    </xf>
    <xf borderId="0" fillId="2" fontId="2" numFmtId="3" xfId="0" applyAlignment="1" applyFont="1" applyNumberFormat="1">
      <alignment horizontal="right" readingOrder="0"/>
    </xf>
    <xf borderId="0" fillId="0" fontId="1" numFmtId="3" xfId="0" applyAlignment="1" applyFont="1" applyNumberFormat="1">
      <alignment readingOrder="0"/>
    </xf>
    <xf borderId="0" fillId="0" fontId="1" numFmtId="169" xfId="0" applyAlignment="1" applyFont="1" applyNumberFormat="1">
      <alignment readingOrder="0"/>
    </xf>
    <xf borderId="0" fillId="0" fontId="4" numFmtId="0" xfId="0" applyAlignment="1" applyFont="1">
      <alignment readingOrder="0"/>
    </xf>
    <xf borderId="0" fillId="0" fontId="1" numFmtId="49" xfId="0" applyAlignment="1" applyFont="1" applyNumberFormat="1">
      <alignment readingOrder="0"/>
    </xf>
    <xf borderId="0" fillId="0" fontId="1" numFmtId="170" xfId="0" applyAlignment="1" applyFont="1" applyNumberFormat="1">
      <alignment readingOrder="0"/>
    </xf>
    <xf borderId="0" fillId="0" fontId="1" numFmtId="171" xfId="0" applyAlignment="1" applyFont="1" applyNumberFormat="1">
      <alignment readingOrder="0"/>
    </xf>
    <xf borderId="0" fillId="2" fontId="3" numFmtId="0" xfId="0" applyAlignment="1" applyFont="1">
      <alignment horizontal="right" readingOrder="0"/>
    </xf>
    <xf borderId="0" fillId="0" fontId="1" numFmtId="172" xfId="0" applyAlignment="1" applyFont="1" applyNumberFormat="1">
      <alignment readingOrder="0"/>
    </xf>
    <xf borderId="0" fillId="0" fontId="1" numFmtId="173" xfId="0" applyAlignment="1" applyFont="1" applyNumberFormat="1">
      <alignment readingOrder="0"/>
    </xf>
    <xf borderId="1" fillId="3" fontId="1" numFmtId="0" xfId="0" applyAlignment="1" applyBorder="1" applyFill="1" applyFont="1">
      <alignment horizontal="center" readingOrder="0"/>
    </xf>
    <xf borderId="1" fillId="3" fontId="1" numFmtId="174" xfId="0" applyAlignment="1" applyBorder="1" applyFont="1" applyNumberFormat="1">
      <alignment horizontal="center" readingOrder="0"/>
    </xf>
    <xf borderId="1" fillId="4" fontId="1" numFmtId="0" xfId="0" applyAlignment="1" applyBorder="1" applyFill="1" applyFont="1">
      <alignment horizontal="center" readingOrder="0"/>
    </xf>
    <xf borderId="1" fillId="0" fontId="1" numFmtId="174" xfId="0" applyAlignment="1" applyBorder="1" applyFont="1" applyNumberFormat="1">
      <alignment horizontal="center" readingOrder="0"/>
    </xf>
    <xf borderId="1" fillId="0" fontId="1" numFmtId="0" xfId="0" applyAlignment="1" applyBorder="1" applyFont="1">
      <alignment horizontal="center" readingOrder="0"/>
    </xf>
    <xf borderId="1" fillId="0" fontId="1" numFmtId="0" xfId="0" applyAlignment="1" applyBorder="1" applyFont="1">
      <alignment horizontal="center"/>
    </xf>
    <xf borderId="1" fillId="0" fontId="1" numFmtId="0" xfId="0" applyBorder="1" applyFont="1"/>
    <xf borderId="1" fillId="0" fontId="5" numFmtId="0" xfId="0" applyAlignment="1" applyBorder="1" applyFont="1">
      <alignment horizontal="center" readingOrder="0"/>
    </xf>
    <xf borderId="1" fillId="0" fontId="6" numFmtId="175" xfId="0" applyAlignment="1" applyBorder="1" applyFont="1" applyNumberFormat="1">
      <alignment horizontal="center" readingOrder="0"/>
    </xf>
    <xf borderId="1" fillId="4" fontId="3" numFmtId="0" xfId="0" applyAlignment="1" applyBorder="1" applyFont="1">
      <alignment horizontal="center" readingOrder="0"/>
    </xf>
    <xf borderId="1" fillId="2" fontId="3" numFmtId="0" xfId="0" applyAlignment="1" applyBorder="1" applyFont="1">
      <alignment horizontal="center" readingOrder="0"/>
    </xf>
    <xf borderId="1" fillId="0" fontId="1" numFmtId="0" xfId="0" applyAlignment="1" applyBorder="1" applyFont="1">
      <alignment horizontal="right"/>
    </xf>
    <xf borderId="0" fillId="0" fontId="1" numFmtId="0" xfId="0" applyAlignment="1" applyFont="1">
      <alignment horizontal="center" readingOrder="0"/>
    </xf>
    <xf borderId="0" fillId="0" fontId="1" numFmtId="174" xfId="0" applyAlignment="1" applyFont="1" applyNumberFormat="1">
      <alignment horizontal="center"/>
    </xf>
    <xf borderId="0" fillId="0" fontId="1" numFmtId="0" xfId="0" applyAlignment="1" applyFont="1">
      <alignment horizontal="center"/>
    </xf>
    <xf borderId="1" fillId="0" fontId="6" numFmtId="174" xfId="0" applyAlignment="1" applyBorder="1" applyFont="1" applyNumberFormat="1">
      <alignment horizontal="center" readingOrder="0"/>
    </xf>
    <xf borderId="0" fillId="0" fontId="1" numFmtId="174" xfId="0" applyFont="1" applyNumberFormat="1"/>
    <xf borderId="1" fillId="5" fontId="1" numFmtId="0" xfId="0" applyAlignment="1" applyBorder="1" applyFill="1" applyFont="1">
      <alignment readingOrder="0"/>
    </xf>
    <xf borderId="1" fillId="6" fontId="1" numFmtId="0" xfId="0" applyAlignment="1" applyBorder="1" applyFill="1" applyFont="1">
      <alignment readingOrder="0"/>
    </xf>
    <xf borderId="1" fillId="0" fontId="1" numFmtId="174" xfId="0" applyAlignment="1" applyBorder="1" applyFont="1" applyNumberFormat="1">
      <alignment horizontal="center"/>
    </xf>
    <xf borderId="1" fillId="0" fontId="1" numFmtId="3" xfId="0" applyAlignment="1" applyBorder="1" applyFont="1" applyNumberFormat="1">
      <alignment horizontal="center" readingOrder="0"/>
    </xf>
    <xf borderId="1" fillId="7" fontId="1" numFmtId="0" xfId="0" applyAlignment="1" applyBorder="1" applyFill="1" applyFont="1">
      <alignment readingOrder="0"/>
    </xf>
    <xf borderId="0" fillId="0" fontId="1" numFmtId="0" xfId="0" applyFont="1"/>
    <xf borderId="1" fillId="8" fontId="1" numFmtId="0" xfId="0" applyAlignment="1" applyBorder="1" applyFill="1" applyFont="1">
      <alignment readingOrder="0"/>
    </xf>
    <xf borderId="0" fillId="0" fontId="1" numFmtId="176" xfId="0" applyFont="1" applyNumberFormat="1"/>
    <xf borderId="1" fillId="9" fontId="1" numFmtId="0" xfId="0" applyAlignment="1" applyBorder="1" applyFill="1" applyFont="1">
      <alignment horizontal="center"/>
    </xf>
    <xf borderId="0" fillId="0" fontId="6" numFmtId="0" xfId="0" applyAlignment="1" applyFont="1">
      <alignment readingOrder="0"/>
    </xf>
    <xf borderId="1" fillId="5" fontId="1" numFmtId="174" xfId="0" applyAlignment="1" applyBorder="1" applyFont="1" applyNumberFormat="1">
      <alignment horizontal="center" readingOrder="0"/>
    </xf>
    <xf borderId="1" fillId="5" fontId="1" numFmtId="0" xfId="0" applyAlignment="1" applyBorder="1" applyFont="1">
      <alignment horizontal="center" readingOrder="0"/>
    </xf>
    <xf borderId="1" fillId="5" fontId="1" numFmtId="0" xfId="0" applyAlignment="1" applyBorder="1" applyFont="1">
      <alignment horizontal="center"/>
    </xf>
    <xf borderId="1" fillId="3" fontId="6" numFmtId="0" xfId="0" applyAlignment="1" applyBorder="1" applyFont="1">
      <alignment horizontal="center" readingOrder="0"/>
    </xf>
    <xf borderId="1" fillId="7" fontId="1" numFmtId="174" xfId="0" applyAlignment="1" applyBorder="1" applyFont="1" applyNumberFormat="1">
      <alignment horizontal="center" readingOrder="0"/>
    </xf>
    <xf borderId="1" fillId="7" fontId="1" numFmtId="0" xfId="0" applyAlignment="1" applyBorder="1" applyFont="1">
      <alignment horizontal="center"/>
    </xf>
    <xf borderId="1" fillId="7" fontId="1" numFmtId="0" xfId="0" applyAlignment="1" applyBorder="1" applyFont="1">
      <alignment horizontal="center" readingOrder="0"/>
    </xf>
    <xf borderId="1" fillId="10" fontId="1" numFmtId="0" xfId="0" applyAlignment="1" applyBorder="1" applyFill="1" applyFont="1">
      <alignment readingOrder="0"/>
    </xf>
    <xf borderId="1" fillId="10" fontId="1" numFmtId="0" xfId="0" applyAlignment="1" applyBorder="1" applyFont="1">
      <alignment horizontal="center" readingOrder="0"/>
    </xf>
    <xf borderId="1" fillId="10" fontId="1" numFmtId="0" xfId="0" applyAlignment="1" applyBorder="1" applyFont="1">
      <alignment horizontal="center"/>
    </xf>
    <xf borderId="1" fillId="0" fontId="1" numFmtId="0" xfId="0" applyAlignment="1" applyBorder="1" applyFont="1">
      <alignment readingOrder="0"/>
    </xf>
    <xf borderId="1" fillId="11" fontId="7" numFmtId="0" xfId="0" applyAlignment="1" applyBorder="1" applyFill="1" applyFont="1">
      <alignment horizontal="center" readingOrder="0"/>
    </xf>
    <xf borderId="1" fillId="12" fontId="1" numFmtId="0" xfId="0" applyAlignment="1" applyBorder="1" applyFill="1" applyFont="1">
      <alignment horizontal="center" readingOrder="0"/>
    </xf>
    <xf borderId="0" fillId="3" fontId="1" numFmtId="0" xfId="0" applyAlignment="1" applyFont="1">
      <alignment horizontal="center" readingOrder="0"/>
    </xf>
    <xf borderId="1" fillId="11" fontId="8" numFmtId="0" xfId="0" applyAlignment="1" applyBorder="1" applyFont="1">
      <alignment horizontal="center" readingOrder="0"/>
    </xf>
    <xf borderId="0" fillId="2" fontId="9" numFmtId="0" xfId="0" applyAlignment="1" applyFont="1">
      <alignment horizontal="center" readingOrder="0"/>
    </xf>
    <xf borderId="1" fillId="0" fontId="6" numFmtId="0" xfId="0" applyAlignment="1" applyBorder="1" applyFont="1">
      <alignment horizontal="center" readingOrder="0"/>
    </xf>
    <xf borderId="0" fillId="11" fontId="10" numFmtId="0" xfId="0" applyAlignment="1" applyFont="1">
      <alignment readingOrder="0"/>
    </xf>
    <xf borderId="1" fillId="13" fontId="11" numFmtId="0" xfId="0" applyAlignment="1" applyBorder="1" applyFill="1" applyFont="1">
      <alignment horizontal="center" readingOrder="0" shrinkToFit="0" wrapText="1"/>
    </xf>
    <xf borderId="0" fillId="11" fontId="7" numFmtId="0" xfId="0" applyAlignment="1" applyFont="1">
      <alignment readingOrder="0"/>
    </xf>
    <xf borderId="1" fillId="12" fontId="6" numFmtId="0" xfId="0" applyAlignment="1" applyBorder="1" applyFont="1">
      <alignment horizontal="center" readingOrder="0"/>
    </xf>
    <xf borderId="0" fillId="11" fontId="8" numFmtId="0" xfId="0" applyAlignment="1" applyFont="1">
      <alignment readingOrder="0"/>
    </xf>
    <xf borderId="1" fillId="0" fontId="12" numFmtId="0" xfId="0" applyAlignment="1" applyBorder="1" applyFont="1">
      <alignment horizontal="center" readingOrder="0"/>
    </xf>
    <xf borderId="0" fillId="0" fontId="12" numFmtId="0" xfId="0" applyAlignment="1" applyFont="1">
      <alignment horizontal="center"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title>
      <c:tx>
        <c:rich>
          <a:bodyPr/>
          <a:lstStyle/>
          <a:p>
            <a:pPr lvl="0">
              <a:defRPr b="0">
                <a:solidFill>
                  <a:srgbClr val="757575"/>
                </a:solidFill>
                <a:latin typeface="+mn-lt"/>
              </a:defRPr>
            </a:pPr>
            <a:r>
              <a:rPr b="0">
                <a:solidFill>
                  <a:srgbClr val="757575"/>
                </a:solidFill>
                <a:latin typeface="+mn-lt"/>
              </a:rPr>
              <a:t>RPM vs Torque</a:t>
            </a:r>
          </a:p>
        </c:rich>
      </c:tx>
      <c:overlay val="0"/>
    </c:title>
    <c:plotArea>
      <c:layout/>
      <c:lineChart>
        <c:varyColors val="0"/>
        <c:ser>
          <c:idx val="0"/>
          <c:order val="0"/>
          <c:spPr>
            <a:ln cmpd="sng">
              <a:solidFill>
                <a:srgbClr val="FF0000">
                  <a:alpha val="100000"/>
                </a:srgbClr>
              </a:solidFill>
            </a:ln>
          </c:spPr>
          <c:marker>
            <c:symbol val="none"/>
          </c:marker>
          <c:cat>
            <c:strRef>
              <c:f>'Parametros motor'!$C$77:$C$86</c:f>
            </c:strRef>
          </c:cat>
          <c:val>
            <c:numRef>
              <c:f>'Parametros motor'!$B$77:$B$86</c:f>
              <c:numCache/>
            </c:numRef>
          </c:val>
          <c:smooth val="0"/>
        </c:ser>
        <c:axId val="1765991702"/>
        <c:axId val="808527203"/>
      </c:lineChart>
      <c:catAx>
        <c:axId val="1765991702"/>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spPr/>
        <c:txPr>
          <a:bodyPr/>
          <a:lstStyle/>
          <a:p>
            <a:pPr lvl="0">
              <a:defRPr b="0">
                <a:solidFill>
                  <a:srgbClr val="000000"/>
                </a:solidFill>
                <a:latin typeface="+mn-lt"/>
              </a:defRPr>
            </a:pPr>
          </a:p>
        </c:txPr>
        <c:crossAx val="808527203"/>
      </c:catAx>
      <c:valAx>
        <c:axId val="808527203"/>
        <c:scaling>
          <c:orientation val="minMax"/>
        </c:scaling>
        <c:delete val="0"/>
        <c:axPos val="l"/>
        <c:majorGridlines>
          <c:spPr>
            <a:ln>
              <a:solidFill>
                <a:srgbClr val="B7B7B7"/>
              </a:solidFill>
            </a:ln>
          </c:spPr>
        </c:majorGridlines>
        <c:minorGridlines>
          <c:spPr>
            <a:ln>
              <a:solidFill>
                <a:srgbClr val="CCCCCC">
                  <a:alpha val="0"/>
                </a:srgbClr>
              </a:solidFill>
            </a:ln>
          </c:spPr>
        </c:min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1765991702"/>
      </c:valAx>
    </c:plotArea>
    <c:legend>
      <c:legendPos val="r"/>
      <c:overlay val="0"/>
      <c:txPr>
        <a:bodyPr/>
        <a:lstStyle/>
        <a:p>
          <a:pPr lvl="0">
            <a:defRPr b="0">
              <a:solidFill>
                <a:srgbClr val="1A1A1A"/>
              </a:solidFill>
              <a:latin typeface="+mn-lt"/>
            </a:defRPr>
          </a:pPr>
        </a:p>
      </c:txPr>
    </c:legend>
    <c:plotVisOnly val="1"/>
  </c:chart>
</c:chartSpace>
</file>

<file path=xl/drawings/_rels/drawing2.xml.rels><?xml version="1.0" encoding="UTF-8" standalone="yes"?><Relationships xmlns="http://schemas.openxmlformats.org/package/2006/relationships"><Relationship Id="rId20" Type="http://schemas.openxmlformats.org/officeDocument/2006/relationships/image" Target="../media/image16.png"/><Relationship Id="rId22" Type="http://schemas.openxmlformats.org/officeDocument/2006/relationships/image" Target="../media/image7.png"/><Relationship Id="rId21" Type="http://schemas.openxmlformats.org/officeDocument/2006/relationships/image" Target="../media/image21.png"/><Relationship Id="rId24" Type="http://schemas.openxmlformats.org/officeDocument/2006/relationships/image" Target="../media/image11.png"/><Relationship Id="rId23" Type="http://schemas.openxmlformats.org/officeDocument/2006/relationships/image" Target="../media/image10.png"/><Relationship Id="rId1" Type="http://schemas.openxmlformats.org/officeDocument/2006/relationships/chart" Target="../charts/chart1.xml"/><Relationship Id="rId2" Type="http://schemas.openxmlformats.org/officeDocument/2006/relationships/image" Target="../media/image2.png"/><Relationship Id="rId3" Type="http://schemas.openxmlformats.org/officeDocument/2006/relationships/image" Target="../media/image17.png"/><Relationship Id="rId4" Type="http://schemas.openxmlformats.org/officeDocument/2006/relationships/image" Target="../media/image26.png"/><Relationship Id="rId9" Type="http://schemas.openxmlformats.org/officeDocument/2006/relationships/image" Target="../media/image13.png"/><Relationship Id="rId26" Type="http://schemas.openxmlformats.org/officeDocument/2006/relationships/image" Target="../media/image12.png"/><Relationship Id="rId25" Type="http://schemas.openxmlformats.org/officeDocument/2006/relationships/image" Target="../media/image8.png"/><Relationship Id="rId28" Type="http://schemas.openxmlformats.org/officeDocument/2006/relationships/image" Target="../media/image28.png"/><Relationship Id="rId27" Type="http://schemas.openxmlformats.org/officeDocument/2006/relationships/image" Target="../media/image27.png"/><Relationship Id="rId5" Type="http://schemas.openxmlformats.org/officeDocument/2006/relationships/image" Target="../media/image23.png"/><Relationship Id="rId6" Type="http://schemas.openxmlformats.org/officeDocument/2006/relationships/image" Target="../media/image1.png"/><Relationship Id="rId29" Type="http://schemas.openxmlformats.org/officeDocument/2006/relationships/image" Target="../media/image25.png"/><Relationship Id="rId7" Type="http://schemas.openxmlformats.org/officeDocument/2006/relationships/image" Target="../media/image6.png"/><Relationship Id="rId8" Type="http://schemas.openxmlformats.org/officeDocument/2006/relationships/image" Target="../media/image14.png"/><Relationship Id="rId30" Type="http://schemas.openxmlformats.org/officeDocument/2006/relationships/image" Target="../media/image29.png"/><Relationship Id="rId11" Type="http://schemas.openxmlformats.org/officeDocument/2006/relationships/image" Target="../media/image24.png"/><Relationship Id="rId10" Type="http://schemas.openxmlformats.org/officeDocument/2006/relationships/image" Target="../media/image4.png"/><Relationship Id="rId13" Type="http://schemas.openxmlformats.org/officeDocument/2006/relationships/image" Target="../media/image5.png"/><Relationship Id="rId12" Type="http://schemas.openxmlformats.org/officeDocument/2006/relationships/image" Target="../media/image9.png"/><Relationship Id="rId15" Type="http://schemas.openxmlformats.org/officeDocument/2006/relationships/image" Target="../media/image19.png"/><Relationship Id="rId14" Type="http://schemas.openxmlformats.org/officeDocument/2006/relationships/image" Target="../media/image18.png"/><Relationship Id="rId17" Type="http://schemas.openxmlformats.org/officeDocument/2006/relationships/image" Target="../media/image22.png"/><Relationship Id="rId16" Type="http://schemas.openxmlformats.org/officeDocument/2006/relationships/image" Target="../media/image3.png"/><Relationship Id="rId19" Type="http://schemas.openxmlformats.org/officeDocument/2006/relationships/image" Target="../media/image20.png"/><Relationship Id="rId18" Type="http://schemas.openxmlformats.org/officeDocument/2006/relationships/image" Target="../media/image15.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0</xdr:colOff>
      <xdr:row>86</xdr:row>
      <xdr:rowOff>0</xdr:rowOff>
    </xdr:from>
    <xdr:ext cx="5715000" cy="3876675"/>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oneCellAnchor>
    <xdr:from>
      <xdr:col>2</xdr:col>
      <xdr:colOff>1352550</xdr:colOff>
      <xdr:row>67</xdr:row>
      <xdr:rowOff>190500</xdr:rowOff>
    </xdr:from>
    <xdr:ext cx="1209675" cy="914400"/>
    <xdr:pic>
      <xdr:nvPicPr>
        <xdr:cNvPr id="0" name="image2.png" title="Imagen"/>
        <xdr:cNvPicPr preferRelativeResize="0"/>
      </xdr:nvPicPr>
      <xdr:blipFill>
        <a:blip cstate="print" r:embed="rId2"/>
        <a:stretch>
          <a:fillRect/>
        </a:stretch>
      </xdr:blipFill>
      <xdr:spPr>
        <a:prstGeom prst="rect">
          <a:avLst/>
        </a:prstGeom>
        <a:noFill/>
      </xdr:spPr>
    </xdr:pic>
    <xdr:clientData fLocksWithSheet="0"/>
  </xdr:oneCellAnchor>
  <xdr:oneCellAnchor>
    <xdr:from>
      <xdr:col>3</xdr:col>
      <xdr:colOff>9077325</xdr:colOff>
      <xdr:row>71</xdr:row>
      <xdr:rowOff>85725</xdr:rowOff>
    </xdr:from>
    <xdr:ext cx="1209675" cy="1019175"/>
    <xdr:pic>
      <xdr:nvPicPr>
        <xdr:cNvPr id="0" name="image17.png" title="Imagen"/>
        <xdr:cNvPicPr preferRelativeResize="0"/>
      </xdr:nvPicPr>
      <xdr:blipFill>
        <a:blip cstate="print" r:embed="rId3"/>
        <a:stretch>
          <a:fillRect/>
        </a:stretch>
      </xdr:blipFill>
      <xdr:spPr>
        <a:prstGeom prst="rect">
          <a:avLst/>
        </a:prstGeom>
        <a:noFill/>
      </xdr:spPr>
    </xdr:pic>
    <xdr:clientData fLocksWithSheet="0"/>
  </xdr:oneCellAnchor>
  <xdr:oneCellAnchor>
    <xdr:from>
      <xdr:col>6</xdr:col>
      <xdr:colOff>8934450</xdr:colOff>
      <xdr:row>127</xdr:row>
      <xdr:rowOff>95250</xdr:rowOff>
    </xdr:from>
    <xdr:ext cx="6629400" cy="3990975"/>
    <xdr:pic>
      <xdr:nvPicPr>
        <xdr:cNvPr id="0" name="image26.png" title="Imagen"/>
        <xdr:cNvPicPr preferRelativeResize="0"/>
      </xdr:nvPicPr>
      <xdr:blipFill>
        <a:blip cstate="print" r:embed="rId4"/>
        <a:stretch>
          <a:fillRect/>
        </a:stretch>
      </xdr:blipFill>
      <xdr:spPr>
        <a:prstGeom prst="rect">
          <a:avLst/>
        </a:prstGeom>
        <a:noFill/>
      </xdr:spPr>
    </xdr:pic>
    <xdr:clientData fLocksWithSheet="0"/>
  </xdr:oneCellAnchor>
  <xdr:oneCellAnchor>
    <xdr:from>
      <xdr:col>4</xdr:col>
      <xdr:colOff>171450</xdr:colOff>
      <xdr:row>178</xdr:row>
      <xdr:rowOff>171450</xdr:rowOff>
    </xdr:from>
    <xdr:ext cx="7648575" cy="457200"/>
    <xdr:pic>
      <xdr:nvPicPr>
        <xdr:cNvPr id="0" name="image23.png" title="Imagen"/>
        <xdr:cNvPicPr preferRelativeResize="0"/>
      </xdr:nvPicPr>
      <xdr:blipFill>
        <a:blip cstate="print" r:embed="rId5"/>
        <a:stretch>
          <a:fillRect/>
        </a:stretch>
      </xdr:blipFill>
      <xdr:spPr>
        <a:prstGeom prst="rect">
          <a:avLst/>
        </a:prstGeom>
        <a:noFill/>
      </xdr:spPr>
    </xdr:pic>
    <xdr:clientData fLocksWithSheet="0"/>
  </xdr:oneCellAnchor>
  <xdr:oneCellAnchor>
    <xdr:from>
      <xdr:col>0</xdr:col>
      <xdr:colOff>1066800</xdr:colOff>
      <xdr:row>197</xdr:row>
      <xdr:rowOff>76200</xdr:rowOff>
    </xdr:from>
    <xdr:ext cx="6953250" cy="3990975"/>
    <xdr:pic>
      <xdr:nvPicPr>
        <xdr:cNvPr id="0" name="image1.png" title="Imagen"/>
        <xdr:cNvPicPr preferRelativeResize="0"/>
      </xdr:nvPicPr>
      <xdr:blipFill>
        <a:blip cstate="print" r:embed="rId6"/>
        <a:stretch>
          <a:fillRect/>
        </a:stretch>
      </xdr:blipFill>
      <xdr:spPr>
        <a:prstGeom prst="rect">
          <a:avLst/>
        </a:prstGeom>
        <a:noFill/>
      </xdr:spPr>
    </xdr:pic>
    <xdr:clientData fLocksWithSheet="0"/>
  </xdr:oneCellAnchor>
  <xdr:oneCellAnchor>
    <xdr:from>
      <xdr:col>3</xdr:col>
      <xdr:colOff>95250</xdr:colOff>
      <xdr:row>197</xdr:row>
      <xdr:rowOff>76200</xdr:rowOff>
    </xdr:from>
    <xdr:ext cx="5981700" cy="4800600"/>
    <xdr:pic>
      <xdr:nvPicPr>
        <xdr:cNvPr id="0" name="image6.png" title="Imagen"/>
        <xdr:cNvPicPr preferRelativeResize="0"/>
      </xdr:nvPicPr>
      <xdr:blipFill>
        <a:blip cstate="print" r:embed="rId7"/>
        <a:stretch>
          <a:fillRect/>
        </a:stretch>
      </xdr:blipFill>
      <xdr:spPr>
        <a:prstGeom prst="rect">
          <a:avLst/>
        </a:prstGeom>
        <a:noFill/>
      </xdr:spPr>
    </xdr:pic>
    <xdr:clientData fLocksWithSheet="0"/>
  </xdr:oneCellAnchor>
  <xdr:oneCellAnchor>
    <xdr:from>
      <xdr:col>3</xdr:col>
      <xdr:colOff>6305550</xdr:colOff>
      <xdr:row>197</xdr:row>
      <xdr:rowOff>209550</xdr:rowOff>
    </xdr:from>
    <xdr:ext cx="6438900" cy="457200"/>
    <xdr:pic>
      <xdr:nvPicPr>
        <xdr:cNvPr id="0" name="image14.png" title="Imagen"/>
        <xdr:cNvPicPr preferRelativeResize="0"/>
      </xdr:nvPicPr>
      <xdr:blipFill>
        <a:blip cstate="print" r:embed="rId8"/>
        <a:stretch>
          <a:fillRect/>
        </a:stretch>
      </xdr:blipFill>
      <xdr:spPr>
        <a:prstGeom prst="rect">
          <a:avLst/>
        </a:prstGeom>
        <a:noFill/>
      </xdr:spPr>
    </xdr:pic>
    <xdr:clientData fLocksWithSheet="0"/>
  </xdr:oneCellAnchor>
  <xdr:oneCellAnchor>
    <xdr:from>
      <xdr:col>4</xdr:col>
      <xdr:colOff>19030950</xdr:colOff>
      <xdr:row>144</xdr:row>
      <xdr:rowOff>76200</xdr:rowOff>
    </xdr:from>
    <xdr:ext cx="6324600" cy="3657600"/>
    <xdr:pic>
      <xdr:nvPicPr>
        <xdr:cNvPr id="0" name="image13.png" title="Imagen"/>
        <xdr:cNvPicPr preferRelativeResize="0"/>
      </xdr:nvPicPr>
      <xdr:blipFill>
        <a:blip cstate="print" r:embed="rId9"/>
        <a:stretch>
          <a:fillRect/>
        </a:stretch>
      </xdr:blipFill>
      <xdr:spPr>
        <a:prstGeom prst="rect">
          <a:avLst/>
        </a:prstGeom>
        <a:noFill/>
      </xdr:spPr>
    </xdr:pic>
    <xdr:clientData fLocksWithSheet="0"/>
  </xdr:oneCellAnchor>
  <xdr:oneCellAnchor>
    <xdr:from>
      <xdr:col>3</xdr:col>
      <xdr:colOff>1990725</xdr:colOff>
      <xdr:row>161</xdr:row>
      <xdr:rowOff>190500</xdr:rowOff>
    </xdr:from>
    <xdr:ext cx="6057900" cy="571500"/>
    <xdr:pic>
      <xdr:nvPicPr>
        <xdr:cNvPr id="0" name="image4.png" title="Imagen"/>
        <xdr:cNvPicPr preferRelativeResize="0"/>
      </xdr:nvPicPr>
      <xdr:blipFill>
        <a:blip cstate="print" r:embed="rId10"/>
        <a:stretch>
          <a:fillRect/>
        </a:stretch>
      </xdr:blipFill>
      <xdr:spPr>
        <a:prstGeom prst="rect">
          <a:avLst/>
        </a:prstGeom>
        <a:noFill/>
      </xdr:spPr>
    </xdr:pic>
    <xdr:clientData fLocksWithSheet="0"/>
  </xdr:oneCellAnchor>
  <xdr:oneCellAnchor>
    <xdr:from>
      <xdr:col>3</xdr:col>
      <xdr:colOff>2076450</xdr:colOff>
      <xdr:row>164</xdr:row>
      <xdr:rowOff>180975</xdr:rowOff>
    </xdr:from>
    <xdr:ext cx="6153150" cy="1295400"/>
    <xdr:pic>
      <xdr:nvPicPr>
        <xdr:cNvPr id="0" name="image24.png" title="Imagen"/>
        <xdr:cNvPicPr preferRelativeResize="0"/>
      </xdr:nvPicPr>
      <xdr:blipFill>
        <a:blip cstate="print" r:embed="rId11"/>
        <a:stretch>
          <a:fillRect/>
        </a:stretch>
      </xdr:blipFill>
      <xdr:spPr>
        <a:prstGeom prst="rect">
          <a:avLst/>
        </a:prstGeom>
        <a:noFill/>
      </xdr:spPr>
    </xdr:pic>
    <xdr:clientData fLocksWithSheet="0"/>
  </xdr:oneCellAnchor>
  <xdr:oneCellAnchor>
    <xdr:from>
      <xdr:col>3</xdr:col>
      <xdr:colOff>9086850</xdr:colOff>
      <xdr:row>161</xdr:row>
      <xdr:rowOff>180975</xdr:rowOff>
    </xdr:from>
    <xdr:ext cx="4953000" cy="352425"/>
    <xdr:pic>
      <xdr:nvPicPr>
        <xdr:cNvPr id="0" name="image9.png" title="Imagen"/>
        <xdr:cNvPicPr preferRelativeResize="0"/>
      </xdr:nvPicPr>
      <xdr:blipFill>
        <a:blip cstate="print" r:embed="rId12"/>
        <a:stretch>
          <a:fillRect/>
        </a:stretch>
      </xdr:blipFill>
      <xdr:spPr>
        <a:prstGeom prst="rect">
          <a:avLst/>
        </a:prstGeom>
        <a:noFill/>
      </xdr:spPr>
    </xdr:pic>
    <xdr:clientData fLocksWithSheet="0"/>
  </xdr:oneCellAnchor>
  <xdr:oneCellAnchor>
    <xdr:from>
      <xdr:col>4</xdr:col>
      <xdr:colOff>0</xdr:colOff>
      <xdr:row>158</xdr:row>
      <xdr:rowOff>0</xdr:rowOff>
    </xdr:from>
    <xdr:ext cx="4857750" cy="781050"/>
    <xdr:pic>
      <xdr:nvPicPr>
        <xdr:cNvPr id="0" name="image5.png" title="Imagen"/>
        <xdr:cNvPicPr preferRelativeResize="0"/>
      </xdr:nvPicPr>
      <xdr:blipFill>
        <a:blip cstate="print" r:embed="rId13"/>
        <a:stretch>
          <a:fillRect/>
        </a:stretch>
      </xdr:blipFill>
      <xdr:spPr>
        <a:prstGeom prst="rect">
          <a:avLst/>
        </a:prstGeom>
        <a:noFill/>
      </xdr:spPr>
    </xdr:pic>
    <xdr:clientData fLocksWithSheet="0"/>
  </xdr:oneCellAnchor>
  <xdr:oneCellAnchor>
    <xdr:from>
      <xdr:col>0</xdr:col>
      <xdr:colOff>0</xdr:colOff>
      <xdr:row>254</xdr:row>
      <xdr:rowOff>238125</xdr:rowOff>
    </xdr:from>
    <xdr:ext cx="5981700" cy="2876550"/>
    <xdr:pic>
      <xdr:nvPicPr>
        <xdr:cNvPr id="0" name="image18.png" title="Imagen"/>
        <xdr:cNvPicPr preferRelativeResize="0"/>
      </xdr:nvPicPr>
      <xdr:blipFill>
        <a:blip cstate="print" r:embed="rId14"/>
        <a:stretch>
          <a:fillRect/>
        </a:stretch>
      </xdr:blipFill>
      <xdr:spPr>
        <a:prstGeom prst="rect">
          <a:avLst/>
        </a:prstGeom>
        <a:noFill/>
      </xdr:spPr>
    </xdr:pic>
    <xdr:clientData fLocksWithSheet="0"/>
  </xdr:oneCellAnchor>
  <xdr:oneCellAnchor>
    <xdr:from>
      <xdr:col>0</xdr:col>
      <xdr:colOff>6800850</xdr:colOff>
      <xdr:row>255</xdr:row>
      <xdr:rowOff>38100</xdr:rowOff>
    </xdr:from>
    <xdr:ext cx="5743575" cy="2476500"/>
    <xdr:pic>
      <xdr:nvPicPr>
        <xdr:cNvPr id="0" name="image19.png" title="Imagen"/>
        <xdr:cNvPicPr preferRelativeResize="0"/>
      </xdr:nvPicPr>
      <xdr:blipFill>
        <a:blip cstate="print" r:embed="rId15"/>
        <a:stretch>
          <a:fillRect/>
        </a:stretch>
      </xdr:blipFill>
      <xdr:spPr>
        <a:prstGeom prst="rect">
          <a:avLst/>
        </a:prstGeom>
        <a:noFill/>
      </xdr:spPr>
    </xdr:pic>
    <xdr:clientData fLocksWithSheet="0"/>
  </xdr:oneCellAnchor>
  <xdr:oneCellAnchor>
    <xdr:from>
      <xdr:col>0</xdr:col>
      <xdr:colOff>0</xdr:colOff>
      <xdr:row>273</xdr:row>
      <xdr:rowOff>85725</xdr:rowOff>
    </xdr:from>
    <xdr:ext cx="6057900" cy="2762250"/>
    <xdr:pic>
      <xdr:nvPicPr>
        <xdr:cNvPr id="0" name="image3.png" title="Imagen"/>
        <xdr:cNvPicPr preferRelativeResize="0"/>
      </xdr:nvPicPr>
      <xdr:blipFill>
        <a:blip cstate="print" r:embed="rId16"/>
        <a:stretch>
          <a:fillRect/>
        </a:stretch>
      </xdr:blipFill>
      <xdr:spPr>
        <a:prstGeom prst="rect">
          <a:avLst/>
        </a:prstGeom>
        <a:noFill/>
      </xdr:spPr>
    </xdr:pic>
    <xdr:clientData fLocksWithSheet="0"/>
  </xdr:oneCellAnchor>
  <xdr:oneCellAnchor>
    <xdr:from>
      <xdr:col>0</xdr:col>
      <xdr:colOff>6781800</xdr:colOff>
      <xdr:row>272</xdr:row>
      <xdr:rowOff>228600</xdr:rowOff>
    </xdr:from>
    <xdr:ext cx="5953125" cy="2476500"/>
    <xdr:pic>
      <xdr:nvPicPr>
        <xdr:cNvPr id="0" name="image22.png" title="Imagen"/>
        <xdr:cNvPicPr preferRelativeResize="0"/>
      </xdr:nvPicPr>
      <xdr:blipFill>
        <a:blip cstate="print" r:embed="rId17"/>
        <a:stretch>
          <a:fillRect/>
        </a:stretch>
      </xdr:blipFill>
      <xdr:spPr>
        <a:prstGeom prst="rect">
          <a:avLst/>
        </a:prstGeom>
        <a:noFill/>
      </xdr:spPr>
    </xdr:pic>
    <xdr:clientData fLocksWithSheet="0"/>
  </xdr:oneCellAnchor>
  <xdr:oneCellAnchor>
    <xdr:from>
      <xdr:col>1</xdr:col>
      <xdr:colOff>6648450</xdr:colOff>
      <xdr:row>272</xdr:row>
      <xdr:rowOff>228600</xdr:rowOff>
    </xdr:from>
    <xdr:ext cx="5772150" cy="1419225"/>
    <xdr:pic>
      <xdr:nvPicPr>
        <xdr:cNvPr id="0" name="image15.png" title="Imagen"/>
        <xdr:cNvPicPr preferRelativeResize="0"/>
      </xdr:nvPicPr>
      <xdr:blipFill>
        <a:blip cstate="print" r:embed="rId18"/>
        <a:stretch>
          <a:fillRect/>
        </a:stretch>
      </xdr:blipFill>
      <xdr:spPr>
        <a:prstGeom prst="rect">
          <a:avLst/>
        </a:prstGeom>
        <a:noFill/>
      </xdr:spPr>
    </xdr:pic>
    <xdr:clientData fLocksWithSheet="0"/>
  </xdr:oneCellAnchor>
  <xdr:oneCellAnchor>
    <xdr:from>
      <xdr:col>2</xdr:col>
      <xdr:colOff>1371600</xdr:colOff>
      <xdr:row>86</xdr:row>
      <xdr:rowOff>76200</xdr:rowOff>
    </xdr:from>
    <xdr:ext cx="5819775" cy="3048000"/>
    <xdr:pic>
      <xdr:nvPicPr>
        <xdr:cNvPr id="0" name="image20.png" title="Imagen"/>
        <xdr:cNvPicPr preferRelativeResize="0"/>
      </xdr:nvPicPr>
      <xdr:blipFill>
        <a:blip cstate="print" r:embed="rId19"/>
        <a:stretch>
          <a:fillRect/>
        </a:stretch>
      </xdr:blipFill>
      <xdr:spPr>
        <a:prstGeom prst="rect">
          <a:avLst/>
        </a:prstGeom>
        <a:noFill/>
      </xdr:spPr>
    </xdr:pic>
    <xdr:clientData fLocksWithSheet="0"/>
  </xdr:oneCellAnchor>
  <xdr:oneCellAnchor>
    <xdr:from>
      <xdr:col>4</xdr:col>
      <xdr:colOff>0</xdr:colOff>
      <xdr:row>187</xdr:row>
      <xdr:rowOff>0</xdr:rowOff>
    </xdr:from>
    <xdr:ext cx="4238625" cy="219075"/>
    <xdr:pic>
      <xdr:nvPicPr>
        <xdr:cNvPr id="0" name="image16.png" title="Imagen"/>
        <xdr:cNvPicPr preferRelativeResize="0"/>
      </xdr:nvPicPr>
      <xdr:blipFill>
        <a:blip cstate="print" r:embed="rId20"/>
        <a:stretch>
          <a:fillRect/>
        </a:stretch>
      </xdr:blipFill>
      <xdr:spPr>
        <a:prstGeom prst="rect">
          <a:avLst/>
        </a:prstGeom>
        <a:noFill/>
      </xdr:spPr>
    </xdr:pic>
    <xdr:clientData fLocksWithSheet="0"/>
  </xdr:oneCellAnchor>
  <xdr:oneCellAnchor>
    <xdr:from>
      <xdr:col>5</xdr:col>
      <xdr:colOff>6934200</xdr:colOff>
      <xdr:row>106</xdr:row>
      <xdr:rowOff>66675</xdr:rowOff>
    </xdr:from>
    <xdr:ext cx="5848350" cy="1809750"/>
    <xdr:pic>
      <xdr:nvPicPr>
        <xdr:cNvPr id="0" name="image21.png" title="Imagen"/>
        <xdr:cNvPicPr preferRelativeResize="0"/>
      </xdr:nvPicPr>
      <xdr:blipFill>
        <a:blip cstate="print" r:embed="rId21"/>
        <a:stretch>
          <a:fillRect/>
        </a:stretch>
      </xdr:blipFill>
      <xdr:spPr>
        <a:prstGeom prst="rect">
          <a:avLst/>
        </a:prstGeom>
        <a:noFill/>
      </xdr:spPr>
    </xdr:pic>
    <xdr:clientData fLocksWithSheet="0"/>
  </xdr:oneCellAnchor>
  <xdr:oneCellAnchor>
    <xdr:from>
      <xdr:col>0</xdr:col>
      <xdr:colOff>19050</xdr:colOff>
      <xdr:row>298</xdr:row>
      <xdr:rowOff>76200</xdr:rowOff>
    </xdr:from>
    <xdr:ext cx="6096000" cy="3857625"/>
    <xdr:pic>
      <xdr:nvPicPr>
        <xdr:cNvPr id="0" name="image7.png" title="Imagen"/>
        <xdr:cNvPicPr preferRelativeResize="0"/>
      </xdr:nvPicPr>
      <xdr:blipFill>
        <a:blip cstate="print" r:embed="rId22"/>
        <a:stretch>
          <a:fillRect/>
        </a:stretch>
      </xdr:blipFill>
      <xdr:spPr>
        <a:prstGeom prst="rect">
          <a:avLst/>
        </a:prstGeom>
        <a:noFill/>
      </xdr:spPr>
    </xdr:pic>
    <xdr:clientData fLocksWithSheet="0"/>
  </xdr:oneCellAnchor>
  <xdr:oneCellAnchor>
    <xdr:from>
      <xdr:col>0</xdr:col>
      <xdr:colOff>0</xdr:colOff>
      <xdr:row>335</xdr:row>
      <xdr:rowOff>180975</xdr:rowOff>
    </xdr:from>
    <xdr:ext cx="6019800" cy="1609725"/>
    <xdr:pic>
      <xdr:nvPicPr>
        <xdr:cNvPr id="0" name="image10.png" title="Imagen"/>
        <xdr:cNvPicPr preferRelativeResize="0"/>
      </xdr:nvPicPr>
      <xdr:blipFill>
        <a:blip cstate="print" r:embed="rId23"/>
        <a:stretch>
          <a:fillRect/>
        </a:stretch>
      </xdr:blipFill>
      <xdr:spPr>
        <a:prstGeom prst="rect">
          <a:avLst/>
        </a:prstGeom>
        <a:noFill/>
      </xdr:spPr>
    </xdr:pic>
    <xdr:clientData fLocksWithSheet="0"/>
  </xdr:oneCellAnchor>
  <xdr:oneCellAnchor>
    <xdr:from>
      <xdr:col>0</xdr:col>
      <xdr:colOff>0</xdr:colOff>
      <xdr:row>346</xdr:row>
      <xdr:rowOff>171450</xdr:rowOff>
    </xdr:from>
    <xdr:ext cx="8734425" cy="5314950"/>
    <xdr:pic>
      <xdr:nvPicPr>
        <xdr:cNvPr id="0" name="image11.png" title="Imagen"/>
        <xdr:cNvPicPr preferRelativeResize="0"/>
      </xdr:nvPicPr>
      <xdr:blipFill>
        <a:blip cstate="print" r:embed="rId24"/>
        <a:stretch>
          <a:fillRect/>
        </a:stretch>
      </xdr:blipFill>
      <xdr:spPr>
        <a:prstGeom prst="rect">
          <a:avLst/>
        </a:prstGeom>
        <a:noFill/>
      </xdr:spPr>
    </xdr:pic>
    <xdr:clientData fLocksWithSheet="0"/>
  </xdr:oneCellAnchor>
  <xdr:oneCellAnchor>
    <xdr:from>
      <xdr:col>1</xdr:col>
      <xdr:colOff>1333500</xdr:colOff>
      <xdr:row>346</xdr:row>
      <xdr:rowOff>180975</xdr:rowOff>
    </xdr:from>
    <xdr:ext cx="3933825" cy="4772025"/>
    <xdr:pic>
      <xdr:nvPicPr>
        <xdr:cNvPr id="0" name="image8.png" title="Imagen"/>
        <xdr:cNvPicPr preferRelativeResize="0"/>
      </xdr:nvPicPr>
      <xdr:blipFill>
        <a:blip cstate="print" r:embed="rId25"/>
        <a:stretch>
          <a:fillRect/>
        </a:stretch>
      </xdr:blipFill>
      <xdr:spPr>
        <a:prstGeom prst="rect">
          <a:avLst/>
        </a:prstGeom>
        <a:noFill/>
      </xdr:spPr>
    </xdr:pic>
    <xdr:clientData fLocksWithSheet="0"/>
  </xdr:oneCellAnchor>
  <xdr:oneCellAnchor>
    <xdr:from>
      <xdr:col>6</xdr:col>
      <xdr:colOff>5229225</xdr:colOff>
      <xdr:row>106</xdr:row>
      <xdr:rowOff>152400</xdr:rowOff>
    </xdr:from>
    <xdr:ext cx="8296275" cy="571500"/>
    <xdr:pic>
      <xdr:nvPicPr>
        <xdr:cNvPr id="0" name="image12.png" title="Imagen"/>
        <xdr:cNvPicPr preferRelativeResize="0"/>
      </xdr:nvPicPr>
      <xdr:blipFill>
        <a:blip cstate="print" r:embed="rId26"/>
        <a:stretch>
          <a:fillRect/>
        </a:stretch>
      </xdr:blipFill>
      <xdr:spPr>
        <a:prstGeom prst="rect">
          <a:avLst/>
        </a:prstGeom>
        <a:noFill/>
      </xdr:spPr>
    </xdr:pic>
    <xdr:clientData fLocksWithSheet="0"/>
  </xdr:oneCellAnchor>
  <xdr:oneCellAnchor>
    <xdr:from>
      <xdr:col>0</xdr:col>
      <xdr:colOff>0</xdr:colOff>
      <xdr:row>237</xdr:row>
      <xdr:rowOff>209550</xdr:rowOff>
    </xdr:from>
    <xdr:ext cx="5524500" cy="1114425"/>
    <xdr:pic>
      <xdr:nvPicPr>
        <xdr:cNvPr id="0" name="image27.png" title="Imagen"/>
        <xdr:cNvPicPr preferRelativeResize="0"/>
      </xdr:nvPicPr>
      <xdr:blipFill>
        <a:blip cstate="print" r:embed="rId27"/>
        <a:stretch>
          <a:fillRect/>
        </a:stretch>
      </xdr:blipFill>
      <xdr:spPr>
        <a:prstGeom prst="rect">
          <a:avLst/>
        </a:prstGeom>
        <a:noFill/>
      </xdr:spPr>
    </xdr:pic>
    <xdr:clientData fLocksWithSheet="0"/>
  </xdr:oneCellAnchor>
  <xdr:oneCellAnchor>
    <xdr:from>
      <xdr:col>2</xdr:col>
      <xdr:colOff>66675</xdr:colOff>
      <xdr:row>235</xdr:row>
      <xdr:rowOff>104775</xdr:rowOff>
    </xdr:from>
    <xdr:ext cx="4438650" cy="4924425"/>
    <xdr:pic>
      <xdr:nvPicPr>
        <xdr:cNvPr id="0" name="image28.png" title="Imagen"/>
        <xdr:cNvPicPr preferRelativeResize="0"/>
      </xdr:nvPicPr>
      <xdr:blipFill>
        <a:blip cstate="print" r:embed="rId28"/>
        <a:stretch>
          <a:fillRect/>
        </a:stretch>
      </xdr:blipFill>
      <xdr:spPr>
        <a:prstGeom prst="rect">
          <a:avLst/>
        </a:prstGeom>
        <a:noFill/>
      </xdr:spPr>
    </xdr:pic>
    <xdr:clientData fLocksWithSheet="0"/>
  </xdr:oneCellAnchor>
  <xdr:oneCellAnchor>
    <xdr:from>
      <xdr:col>3</xdr:col>
      <xdr:colOff>3238500</xdr:colOff>
      <xdr:row>235</xdr:row>
      <xdr:rowOff>95250</xdr:rowOff>
    </xdr:from>
    <xdr:ext cx="4219575" cy="3971925"/>
    <xdr:pic>
      <xdr:nvPicPr>
        <xdr:cNvPr id="0" name="image25.png" title="Imagen"/>
        <xdr:cNvPicPr preferRelativeResize="0"/>
      </xdr:nvPicPr>
      <xdr:blipFill>
        <a:blip cstate="print" r:embed="rId29"/>
        <a:stretch>
          <a:fillRect/>
        </a:stretch>
      </xdr:blipFill>
      <xdr:spPr>
        <a:prstGeom prst="rect">
          <a:avLst/>
        </a:prstGeom>
        <a:noFill/>
      </xdr:spPr>
    </xdr:pic>
    <xdr:clientData fLocksWithSheet="0"/>
  </xdr:oneCellAnchor>
  <xdr:oneCellAnchor>
    <xdr:from>
      <xdr:col>3</xdr:col>
      <xdr:colOff>57150</xdr:colOff>
      <xdr:row>61</xdr:row>
      <xdr:rowOff>85725</xdr:rowOff>
    </xdr:from>
    <xdr:ext cx="3133725" cy="352425"/>
    <xdr:pic>
      <xdr:nvPicPr>
        <xdr:cNvPr id="0" name="image29.png" title="Imagen"/>
        <xdr:cNvPicPr preferRelativeResize="0"/>
      </xdr:nvPicPr>
      <xdr:blipFill>
        <a:blip cstate="print" r:embed="rId30"/>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cnqsmotor.com/en/article_read/QS%20Motor%20500W~3000W%20205%20Electric%20Bike%20Spoke%20Hub%20Motor/536.html" TargetMode="Externa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4">
      <c r="A4" s="1" t="s">
        <v>0</v>
      </c>
      <c r="B4" s="2">
        <v>7.0</v>
      </c>
      <c r="C4" s="3">
        <v>5.0</v>
      </c>
      <c r="D4" s="4" t="s">
        <v>1</v>
      </c>
      <c r="E4" s="5" t="s">
        <v>1</v>
      </c>
      <c r="F4" s="6">
        <v>0.89990234375</v>
      </c>
      <c r="G4" s="7">
        <v>5.39990234375</v>
      </c>
    </row>
    <row r="5">
      <c r="A5" s="1" t="s">
        <v>2</v>
      </c>
      <c r="B5" s="8">
        <v>0.0</v>
      </c>
      <c r="C5" s="9">
        <v>0.09765625</v>
      </c>
      <c r="D5" s="9">
        <v>0.09765625</v>
      </c>
      <c r="E5" s="10">
        <v>0.09765625</v>
      </c>
      <c r="F5" s="11">
        <v>0.0078125</v>
      </c>
      <c r="G5" s="1">
        <v>0.09765625</v>
      </c>
    </row>
    <row r="8">
      <c r="A8" s="12" t="s">
        <v>3</v>
      </c>
      <c r="B8" s="13" t="s">
        <v>4</v>
      </c>
      <c r="C8" s="1">
        <v>10.0</v>
      </c>
      <c r="D8" s="14">
        <v>44201.0</v>
      </c>
      <c r="E8" s="1">
        <v>5.69921875</v>
      </c>
      <c r="F8" s="1">
        <v>10.0</v>
      </c>
      <c r="G8" s="10">
        <v>4.19921875</v>
      </c>
      <c r="H8" s="1" t="s">
        <v>1</v>
      </c>
      <c r="I8" s="14">
        <v>44351.0</v>
      </c>
      <c r="J8" s="1">
        <v>6.0</v>
      </c>
      <c r="K8" s="1">
        <v>10.0</v>
      </c>
    </row>
    <row r="9">
      <c r="A9" s="12" t="s">
        <v>5</v>
      </c>
      <c r="B9" s="15">
        <v>0.0</v>
      </c>
      <c r="C9" s="1">
        <v>0.0</v>
      </c>
      <c r="D9" s="1">
        <v>0.0</v>
      </c>
      <c r="E9" s="1">
        <v>0.009979248046875</v>
      </c>
      <c r="F9" s="1">
        <v>9.765625E-4</v>
      </c>
      <c r="H9" s="16">
        <v>9.765625E-4</v>
      </c>
      <c r="I9" s="17">
        <v>9.765625E-4</v>
      </c>
      <c r="J9" s="16">
        <v>9.765625E-4</v>
      </c>
      <c r="K9" s="18">
        <v>1.8310546875E-4</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9.75"/>
    <col customWidth="1" min="2" max="2" width="104.38"/>
    <col customWidth="1" min="3" max="3" width="18.0"/>
    <col customWidth="1" min="4" max="4" width="119.25"/>
    <col customWidth="1" min="5" max="5" width="342.88"/>
    <col customWidth="1" min="6" max="6" width="104.38"/>
    <col customWidth="1" min="7" max="7" width="119.25"/>
    <col customWidth="1" min="8" max="8" width="16.88"/>
    <col customWidth="1" min="10" max="10" width="13.13"/>
  </cols>
  <sheetData>
    <row r="1">
      <c r="A1" s="19" t="s">
        <v>6</v>
      </c>
      <c r="B1" s="20" t="s">
        <v>7</v>
      </c>
      <c r="C1" s="19" t="s">
        <v>8</v>
      </c>
      <c r="D1" s="19" t="s">
        <v>9</v>
      </c>
      <c r="E1" s="19" t="s">
        <v>10</v>
      </c>
      <c r="F1" s="19" t="s">
        <v>11</v>
      </c>
    </row>
    <row r="2">
      <c r="A2" s="21" t="s">
        <v>12</v>
      </c>
      <c r="B2" s="22">
        <f>B66</f>
        <v>124.4289373</v>
      </c>
      <c r="C2" s="23" t="s">
        <v>13</v>
      </c>
      <c r="D2" s="23" t="s">
        <v>14</v>
      </c>
      <c r="E2" s="23" t="s">
        <v>15</v>
      </c>
      <c r="F2" s="24"/>
    </row>
    <row r="3">
      <c r="A3" s="21" t="s">
        <v>16</v>
      </c>
      <c r="B3" s="22">
        <v>-50.0</v>
      </c>
      <c r="C3" s="23" t="s">
        <v>13</v>
      </c>
      <c r="D3" s="23" t="s">
        <v>17</v>
      </c>
      <c r="E3" s="23" t="s">
        <v>18</v>
      </c>
      <c r="F3" s="24"/>
    </row>
    <row r="4">
      <c r="A4" s="21" t="s">
        <v>19</v>
      </c>
      <c r="B4" s="22">
        <v>16.0</v>
      </c>
      <c r="C4" s="23" t="s">
        <v>20</v>
      </c>
      <c r="D4" s="23" t="s">
        <v>20</v>
      </c>
      <c r="E4" s="23" t="s">
        <v>21</v>
      </c>
      <c r="F4" s="24"/>
    </row>
    <row r="5">
      <c r="A5" s="21" t="s">
        <v>22</v>
      </c>
      <c r="B5" s="22">
        <v>70.0</v>
      </c>
      <c r="C5" s="23" t="s">
        <v>13</v>
      </c>
      <c r="D5" s="23" t="s">
        <v>23</v>
      </c>
      <c r="E5" s="23" t="s">
        <v>24</v>
      </c>
      <c r="F5" s="25"/>
    </row>
    <row r="6">
      <c r="A6" s="21" t="s">
        <v>25</v>
      </c>
      <c r="B6" s="22">
        <v>300.0</v>
      </c>
      <c r="C6" s="23" t="s">
        <v>26</v>
      </c>
      <c r="D6" s="23" t="s">
        <v>27</v>
      </c>
      <c r="E6" s="23" t="s">
        <v>28</v>
      </c>
      <c r="F6" s="26" t="s">
        <v>29</v>
      </c>
    </row>
    <row r="7">
      <c r="A7" s="21" t="s">
        <v>30</v>
      </c>
      <c r="B7" s="22">
        <v>110.0</v>
      </c>
      <c r="C7" s="23" t="s">
        <v>31</v>
      </c>
      <c r="D7" s="23" t="s">
        <v>32</v>
      </c>
      <c r="E7" s="23" t="s">
        <v>33</v>
      </c>
      <c r="F7" s="25"/>
    </row>
    <row r="8">
      <c r="A8" s="21" t="s">
        <v>34</v>
      </c>
      <c r="B8" s="22">
        <v>85.0006103</v>
      </c>
      <c r="C8" s="23" t="s">
        <v>35</v>
      </c>
      <c r="D8" s="23" t="s">
        <v>20</v>
      </c>
      <c r="E8" s="23" t="s">
        <v>36</v>
      </c>
      <c r="F8" s="25"/>
    </row>
    <row r="9">
      <c r="A9" s="21" t="s">
        <v>37</v>
      </c>
      <c r="B9" s="27">
        <v>0.029</v>
      </c>
      <c r="C9" s="23" t="s">
        <v>38</v>
      </c>
      <c r="D9" s="23" t="s">
        <v>20</v>
      </c>
      <c r="E9" s="23" t="s">
        <v>39</v>
      </c>
      <c r="F9" s="24"/>
    </row>
    <row r="10">
      <c r="A10" s="21" t="s">
        <v>40</v>
      </c>
      <c r="B10" s="22">
        <v>0.0</v>
      </c>
      <c r="C10" s="23" t="s">
        <v>35</v>
      </c>
      <c r="D10" s="23" t="s">
        <v>20</v>
      </c>
      <c r="E10" s="23" t="s">
        <v>41</v>
      </c>
      <c r="F10" s="25"/>
    </row>
    <row r="11">
      <c r="A11" s="21" t="s">
        <v>42</v>
      </c>
      <c r="B11" s="22">
        <v>100.0</v>
      </c>
      <c r="C11" s="23" t="s">
        <v>35</v>
      </c>
      <c r="D11" s="24"/>
      <c r="E11" s="23" t="s">
        <v>43</v>
      </c>
      <c r="F11" s="24"/>
    </row>
    <row r="12">
      <c r="A12" s="21" t="s">
        <v>44</v>
      </c>
      <c r="B12" s="22">
        <v>100.0</v>
      </c>
      <c r="C12" s="23" t="s">
        <v>35</v>
      </c>
      <c r="D12" s="24"/>
      <c r="E12" s="23" t="s">
        <v>45</v>
      </c>
      <c r="F12" s="24"/>
    </row>
    <row r="13">
      <c r="A13" s="21" t="s">
        <v>46</v>
      </c>
      <c r="B13" s="22">
        <v>50.0</v>
      </c>
      <c r="C13" s="23" t="s">
        <v>35</v>
      </c>
      <c r="D13" s="24"/>
      <c r="E13" s="23" t="s">
        <v>47</v>
      </c>
      <c r="F13" s="24"/>
    </row>
    <row r="14">
      <c r="A14" s="21" t="s">
        <v>48</v>
      </c>
      <c r="B14" s="22">
        <v>5.398</v>
      </c>
      <c r="C14" s="23" t="s">
        <v>49</v>
      </c>
      <c r="D14" s="24"/>
      <c r="E14" s="23" t="s">
        <v>50</v>
      </c>
      <c r="F14" s="24"/>
    </row>
    <row r="15">
      <c r="A15" s="21" t="s">
        <v>51</v>
      </c>
      <c r="B15" s="22">
        <v>0.00497</v>
      </c>
      <c r="C15" s="23" t="s">
        <v>52</v>
      </c>
      <c r="D15" s="24"/>
      <c r="E15" s="23" t="s">
        <v>53</v>
      </c>
      <c r="F15" s="24"/>
    </row>
    <row r="16">
      <c r="A16" s="21" t="s">
        <v>54</v>
      </c>
      <c r="B16" s="22">
        <v>0.0</v>
      </c>
      <c r="C16" s="23" t="s">
        <v>20</v>
      </c>
      <c r="D16" s="24"/>
      <c r="E16" s="23" t="s">
        <v>55</v>
      </c>
      <c r="F16" s="24"/>
    </row>
    <row r="17">
      <c r="A17" s="28" t="s">
        <v>56</v>
      </c>
      <c r="B17" s="22">
        <v>0.0</v>
      </c>
      <c r="C17" s="23" t="s">
        <v>20</v>
      </c>
      <c r="D17" s="24"/>
      <c r="E17" s="29" t="s">
        <v>55</v>
      </c>
      <c r="F17" s="24"/>
    </row>
    <row r="18">
      <c r="A18" s="21" t="s">
        <v>57</v>
      </c>
      <c r="B18" s="22">
        <v>4.8828125E-4</v>
      </c>
      <c r="C18" s="23" t="s">
        <v>20</v>
      </c>
      <c r="D18" s="24"/>
      <c r="E18" s="23" t="s">
        <v>58</v>
      </c>
      <c r="F18" s="24"/>
    </row>
    <row r="19">
      <c r="A19" s="28" t="s">
        <v>59</v>
      </c>
      <c r="B19" s="22">
        <v>0.0014953</v>
      </c>
      <c r="C19" s="23" t="s">
        <v>20</v>
      </c>
      <c r="D19" s="24"/>
      <c r="E19" s="23" t="s">
        <v>60</v>
      </c>
      <c r="F19" s="24"/>
    </row>
    <row r="20">
      <c r="A20" s="21" t="s">
        <v>61</v>
      </c>
      <c r="B20" s="22">
        <v>50.0</v>
      </c>
      <c r="C20" s="23" t="s">
        <v>35</v>
      </c>
      <c r="D20" s="24"/>
      <c r="E20" s="23" t="s">
        <v>62</v>
      </c>
      <c r="F20" s="30"/>
    </row>
    <row r="21">
      <c r="A21" s="31"/>
      <c r="B21" s="32"/>
      <c r="C21" s="33"/>
      <c r="D21" s="33"/>
      <c r="E21" s="33"/>
      <c r="F21" s="33"/>
    </row>
    <row r="22">
      <c r="A22" s="19" t="s">
        <v>63</v>
      </c>
      <c r="B22" s="20" t="s">
        <v>7</v>
      </c>
      <c r="C22" s="19" t="s">
        <v>8</v>
      </c>
      <c r="D22" s="19" t="s">
        <v>9</v>
      </c>
      <c r="E22" s="19" t="s">
        <v>10</v>
      </c>
      <c r="F22" s="19" t="s">
        <v>11</v>
      </c>
    </row>
    <row r="23">
      <c r="A23" s="21" t="s">
        <v>64</v>
      </c>
      <c r="B23" s="22">
        <v>100.0</v>
      </c>
      <c r="C23" s="23" t="s">
        <v>35</v>
      </c>
      <c r="D23" s="24"/>
      <c r="E23" s="23" t="s">
        <v>65</v>
      </c>
      <c r="F23" s="25"/>
    </row>
    <row r="24">
      <c r="A24" s="21" t="s">
        <v>66</v>
      </c>
      <c r="B24" s="22">
        <v>50.0</v>
      </c>
      <c r="C24" s="23" t="s">
        <v>35</v>
      </c>
      <c r="D24" s="24"/>
      <c r="E24" s="23" t="s">
        <v>67</v>
      </c>
      <c r="F24" s="25"/>
    </row>
    <row r="25">
      <c r="A25" s="21" t="s">
        <v>68</v>
      </c>
      <c r="B25" s="22">
        <v>10.0</v>
      </c>
      <c r="C25" s="23" t="s">
        <v>35</v>
      </c>
      <c r="D25" s="24"/>
      <c r="E25" s="23" t="s">
        <v>69</v>
      </c>
      <c r="F25" s="25"/>
    </row>
    <row r="26">
      <c r="A26" s="21" t="s">
        <v>70</v>
      </c>
      <c r="B26" s="22">
        <v>100.0</v>
      </c>
      <c r="C26" s="23" t="s">
        <v>35</v>
      </c>
      <c r="D26" s="24"/>
      <c r="E26" s="23" t="s">
        <v>71</v>
      </c>
      <c r="F26" s="25"/>
    </row>
    <row r="27">
      <c r="A27" s="21" t="s">
        <v>72</v>
      </c>
      <c r="B27" s="22">
        <v>850.0</v>
      </c>
      <c r="C27" s="23" t="s">
        <v>73</v>
      </c>
      <c r="D27" s="24"/>
      <c r="E27" s="23" t="s">
        <v>74</v>
      </c>
      <c r="F27" s="25"/>
    </row>
    <row r="28">
      <c r="A28" s="21" t="s">
        <v>75</v>
      </c>
      <c r="B28" s="22">
        <v>850.0</v>
      </c>
      <c r="C28" s="23" t="s">
        <v>73</v>
      </c>
      <c r="D28" s="24"/>
      <c r="E28" s="23" t="s">
        <v>76</v>
      </c>
      <c r="F28" s="25"/>
    </row>
    <row r="29">
      <c r="A29" s="21" t="s">
        <v>77</v>
      </c>
      <c r="B29" s="22">
        <v>900.0</v>
      </c>
      <c r="C29" s="23" t="s">
        <v>78</v>
      </c>
      <c r="D29" s="24"/>
      <c r="E29" s="23" t="s">
        <v>79</v>
      </c>
      <c r="F29" s="25"/>
    </row>
    <row r="30">
      <c r="A30" s="21" t="s">
        <v>80</v>
      </c>
      <c r="B30" s="22">
        <v>200.0</v>
      </c>
      <c r="C30" s="23" t="s">
        <v>78</v>
      </c>
      <c r="D30" s="24"/>
      <c r="E30" s="23" t="s">
        <v>81</v>
      </c>
      <c r="F30" s="25"/>
    </row>
    <row r="31">
      <c r="A31" s="21" t="s">
        <v>82</v>
      </c>
      <c r="B31" s="22">
        <v>200.0</v>
      </c>
      <c r="C31" s="23" t="s">
        <v>78</v>
      </c>
      <c r="D31" s="24"/>
      <c r="E31" s="23" t="s">
        <v>83</v>
      </c>
      <c r="F31" s="25"/>
    </row>
    <row r="32">
      <c r="A32" s="21" t="s">
        <v>84</v>
      </c>
      <c r="B32" s="34">
        <v>900.0</v>
      </c>
      <c r="C32" s="23" t="s">
        <v>78</v>
      </c>
      <c r="D32" s="24"/>
      <c r="E32" s="23" t="s">
        <v>85</v>
      </c>
      <c r="F32" s="25"/>
    </row>
    <row r="33">
      <c r="A33" s="21" t="s">
        <v>86</v>
      </c>
      <c r="B33" s="22">
        <v>900.0</v>
      </c>
      <c r="C33" s="23" t="s">
        <v>78</v>
      </c>
      <c r="D33" s="24"/>
      <c r="E33" s="23" t="s">
        <v>87</v>
      </c>
      <c r="F33" s="25"/>
    </row>
    <row r="34">
      <c r="A34" s="21" t="s">
        <v>88</v>
      </c>
      <c r="B34" s="22">
        <v>200.0</v>
      </c>
      <c r="C34" s="23" t="s">
        <v>78</v>
      </c>
      <c r="D34" s="24"/>
      <c r="E34" s="23" t="s">
        <v>89</v>
      </c>
      <c r="F34" s="25"/>
    </row>
    <row r="35">
      <c r="A35" s="21" t="s">
        <v>90</v>
      </c>
      <c r="B35" s="22">
        <v>200.0</v>
      </c>
      <c r="C35" s="23" t="s">
        <v>78</v>
      </c>
      <c r="D35" s="24"/>
      <c r="E35" s="23" t="s">
        <v>91</v>
      </c>
      <c r="F35" s="25"/>
    </row>
    <row r="36">
      <c r="A36" s="21" t="s">
        <v>92</v>
      </c>
      <c r="B36" s="34">
        <v>900.0</v>
      </c>
      <c r="C36" s="23" t="s">
        <v>78</v>
      </c>
      <c r="D36" s="24"/>
      <c r="E36" s="23" t="s">
        <v>93</v>
      </c>
      <c r="F36" s="25"/>
    </row>
    <row r="37">
      <c r="A37" s="21" t="s">
        <v>94</v>
      </c>
      <c r="B37" s="22">
        <v>900.0</v>
      </c>
      <c r="C37" s="23" t="s">
        <v>95</v>
      </c>
      <c r="D37" s="24"/>
      <c r="E37" s="23" t="s">
        <v>96</v>
      </c>
      <c r="F37" s="25"/>
    </row>
    <row r="38">
      <c r="A38" s="21" t="s">
        <v>97</v>
      </c>
      <c r="B38" s="22">
        <v>900.0</v>
      </c>
      <c r="C38" s="23" t="s">
        <v>95</v>
      </c>
      <c r="D38" s="24"/>
      <c r="E38" s="29" t="s">
        <v>98</v>
      </c>
      <c r="F38" s="25"/>
    </row>
    <row r="39">
      <c r="A39" s="33"/>
      <c r="B39" s="32"/>
      <c r="C39" s="33"/>
      <c r="D39" s="33"/>
      <c r="E39" s="33"/>
    </row>
    <row r="40">
      <c r="A40" s="19" t="s">
        <v>99</v>
      </c>
      <c r="B40" s="20" t="s">
        <v>7</v>
      </c>
      <c r="C40" s="19" t="s">
        <v>8</v>
      </c>
      <c r="D40" s="19" t="s">
        <v>9</v>
      </c>
      <c r="E40" s="19" t="s">
        <v>10</v>
      </c>
      <c r="F40" s="19" t="s">
        <v>11</v>
      </c>
    </row>
    <row r="41">
      <c r="A41" s="21" t="s">
        <v>100</v>
      </c>
      <c r="B41" s="22">
        <v>100.0</v>
      </c>
      <c r="C41" s="23" t="s">
        <v>101</v>
      </c>
      <c r="D41" s="24"/>
      <c r="E41" s="23" t="s">
        <v>102</v>
      </c>
      <c r="F41" s="25"/>
    </row>
    <row r="42">
      <c r="A42" s="21" t="s">
        <v>103</v>
      </c>
      <c r="B42" s="22">
        <v>900.0</v>
      </c>
      <c r="C42" s="23" t="s">
        <v>104</v>
      </c>
      <c r="D42" s="24"/>
      <c r="E42" s="23" t="s">
        <v>105</v>
      </c>
      <c r="F42" s="25"/>
    </row>
    <row r="43">
      <c r="A43" s="21" t="s">
        <v>106</v>
      </c>
      <c r="B43" s="34">
        <v>200.0</v>
      </c>
      <c r="C43" s="23" t="s">
        <v>13</v>
      </c>
      <c r="D43" s="24"/>
      <c r="E43" s="23" t="s">
        <v>107</v>
      </c>
      <c r="F43" s="24"/>
    </row>
    <row r="44">
      <c r="A44" s="21" t="s">
        <v>108</v>
      </c>
      <c r="B44" s="34">
        <f>B61</f>
        <v>100</v>
      </c>
      <c r="C44" s="23" t="s">
        <v>109</v>
      </c>
      <c r="D44" s="24"/>
      <c r="E44" s="23" t="s">
        <v>110</v>
      </c>
      <c r="F44" s="24"/>
    </row>
    <row r="45">
      <c r="A45" s="21" t="s">
        <v>111</v>
      </c>
      <c r="B45" s="34">
        <v>850.0</v>
      </c>
      <c r="C45" s="23" t="s">
        <v>112</v>
      </c>
      <c r="D45" s="24"/>
      <c r="E45" s="23" t="s">
        <v>113</v>
      </c>
      <c r="F45" s="24"/>
    </row>
    <row r="46">
      <c r="A46" s="21" t="s">
        <v>114</v>
      </c>
      <c r="B46" s="22">
        <v>900.0</v>
      </c>
      <c r="C46" s="23" t="s">
        <v>95</v>
      </c>
      <c r="D46" s="24"/>
      <c r="E46" s="23" t="s">
        <v>115</v>
      </c>
      <c r="F46" s="24"/>
    </row>
    <row r="47">
      <c r="A47" s="21" t="s">
        <v>116</v>
      </c>
      <c r="B47" s="22">
        <v>900.0</v>
      </c>
      <c r="C47" s="23" t="s">
        <v>112</v>
      </c>
      <c r="D47" s="24"/>
      <c r="E47" s="23" t="s">
        <v>117</v>
      </c>
      <c r="F47" s="24"/>
    </row>
    <row r="48">
      <c r="B48" s="35"/>
    </row>
    <row r="49">
      <c r="A49" s="19" t="s">
        <v>118</v>
      </c>
      <c r="B49" s="20" t="s">
        <v>109</v>
      </c>
      <c r="C49" s="19" t="s">
        <v>112</v>
      </c>
      <c r="D49" s="19" t="s">
        <v>119</v>
      </c>
      <c r="E49" s="19" t="s">
        <v>120</v>
      </c>
      <c r="F49" s="1" t="s">
        <v>121</v>
      </c>
      <c r="G49" s="1" t="s">
        <v>122</v>
      </c>
    </row>
    <row r="50">
      <c r="B50" s="22">
        <v>70.0</v>
      </c>
      <c r="C50" s="23">
        <v>50.0</v>
      </c>
      <c r="D50" s="24">
        <f t="shared" ref="D50:D58" si="1">2*pi()*$C50/60</f>
        <v>5.235987756</v>
      </c>
      <c r="E50" s="24">
        <f t="shared" ref="E50:E58" si="2">$D50*$B50</f>
        <v>366.5191429</v>
      </c>
    </row>
    <row r="51">
      <c r="B51" s="22">
        <v>70.0</v>
      </c>
      <c r="C51" s="23">
        <v>184.0</v>
      </c>
      <c r="D51" s="24">
        <f t="shared" si="1"/>
        <v>19.26843494</v>
      </c>
      <c r="E51" s="24">
        <f t="shared" si="2"/>
        <v>1348.790446</v>
      </c>
    </row>
    <row r="52">
      <c r="B52" s="22">
        <v>50.0</v>
      </c>
      <c r="C52" s="23">
        <v>251.0</v>
      </c>
      <c r="D52" s="24">
        <f t="shared" si="1"/>
        <v>26.28465854</v>
      </c>
      <c r="E52" s="24">
        <f t="shared" si="2"/>
        <v>1314.232927</v>
      </c>
    </row>
    <row r="53">
      <c r="B53" s="22">
        <v>45.0</v>
      </c>
      <c r="C53" s="23">
        <v>363.0</v>
      </c>
      <c r="D53" s="24">
        <f t="shared" si="1"/>
        <v>38.01327111</v>
      </c>
      <c r="E53" s="24">
        <f t="shared" si="2"/>
        <v>1710.5972</v>
      </c>
    </row>
    <row r="54">
      <c r="B54" s="22">
        <v>35.0</v>
      </c>
      <c r="C54" s="23">
        <v>522.0</v>
      </c>
      <c r="D54" s="24">
        <f t="shared" si="1"/>
        <v>54.66371217</v>
      </c>
      <c r="E54" s="24">
        <f t="shared" si="2"/>
        <v>1913.229926</v>
      </c>
    </row>
    <row r="55">
      <c r="B55" s="22">
        <v>30.0</v>
      </c>
      <c r="C55" s="23">
        <v>777.0</v>
      </c>
      <c r="D55" s="24">
        <f t="shared" si="1"/>
        <v>81.36724973</v>
      </c>
      <c r="E55" s="24">
        <f t="shared" si="2"/>
        <v>2441.017492</v>
      </c>
    </row>
    <row r="56">
      <c r="B56" s="22">
        <v>25.0</v>
      </c>
      <c r="C56" s="23">
        <v>803.0</v>
      </c>
      <c r="D56" s="24">
        <f t="shared" si="1"/>
        <v>84.08996336</v>
      </c>
      <c r="E56" s="24">
        <f t="shared" si="2"/>
        <v>2102.249084</v>
      </c>
    </row>
    <row r="57">
      <c r="B57" s="22">
        <v>15.0</v>
      </c>
      <c r="C57" s="23">
        <v>814.0</v>
      </c>
      <c r="D57" s="24">
        <f t="shared" si="1"/>
        <v>85.24188067</v>
      </c>
      <c r="E57" s="24">
        <f t="shared" si="2"/>
        <v>1278.62821</v>
      </c>
    </row>
    <row r="58">
      <c r="B58" s="22">
        <v>5.0</v>
      </c>
      <c r="C58" s="23">
        <v>837.0</v>
      </c>
      <c r="D58" s="24">
        <f t="shared" si="1"/>
        <v>87.65043504</v>
      </c>
      <c r="E58" s="24">
        <f t="shared" si="2"/>
        <v>438.2521752</v>
      </c>
    </row>
    <row r="59">
      <c r="B59" s="35"/>
    </row>
    <row r="60">
      <c r="A60" s="19" t="s">
        <v>123</v>
      </c>
      <c r="B60" s="20" t="s">
        <v>7</v>
      </c>
      <c r="C60" s="19" t="s">
        <v>8</v>
      </c>
      <c r="D60" s="36" t="s">
        <v>124</v>
      </c>
    </row>
    <row r="61">
      <c r="A61" s="21" t="s">
        <v>125</v>
      </c>
      <c r="B61" s="22">
        <v>100.0</v>
      </c>
      <c r="C61" s="23" t="s">
        <v>109</v>
      </c>
      <c r="D61" s="37" t="s">
        <v>126</v>
      </c>
      <c r="H61" s="19" t="s">
        <v>127</v>
      </c>
      <c r="I61" s="19">
        <v>16.0</v>
      </c>
    </row>
    <row r="62">
      <c r="A62" s="21" t="s">
        <v>128</v>
      </c>
      <c r="B62" s="22">
        <v>40.0</v>
      </c>
      <c r="C62" s="23" t="s">
        <v>119</v>
      </c>
    </row>
    <row r="63">
      <c r="A63" s="21" t="s">
        <v>129</v>
      </c>
      <c r="B63" s="38">
        <f>B62*60/(2*pi())</f>
        <v>381.9718634</v>
      </c>
      <c r="C63" s="23" t="s">
        <v>112</v>
      </c>
      <c r="H63" s="19" t="s">
        <v>130</v>
      </c>
      <c r="I63" s="19" t="s">
        <v>131</v>
      </c>
      <c r="J63" s="19" t="s">
        <v>132</v>
      </c>
      <c r="K63" s="19" t="s">
        <v>133</v>
      </c>
      <c r="L63" s="19" t="s">
        <v>134</v>
      </c>
    </row>
    <row r="64">
      <c r="A64" s="21" t="s">
        <v>135</v>
      </c>
      <c r="B64" s="22">
        <v>2000.0</v>
      </c>
      <c r="C64" s="23" t="s">
        <v>136</v>
      </c>
      <c r="H64" s="39">
        <v>29.6</v>
      </c>
      <c r="I64" s="23">
        <v>3.0</v>
      </c>
      <c r="J64" s="23">
        <f>(2*PI()/60)*I61*H64 </f>
        <v>49.59527602</v>
      </c>
      <c r="K64" s="24">
        <f t="shared" ref="K64:K72" si="3">I64/(2^(1/2))</f>
        <v>2.121320344</v>
      </c>
      <c r="L64" s="24">
        <f t="shared" ref="L64:L72" si="4">K64/J64</f>
        <v>0.04277262904</v>
      </c>
    </row>
    <row r="65">
      <c r="A65" s="21" t="s">
        <v>137</v>
      </c>
      <c r="B65" s="23">
        <v>4000.0</v>
      </c>
      <c r="C65" s="23" t="s">
        <v>136</v>
      </c>
      <c r="H65" s="39">
        <v>42.502</v>
      </c>
      <c r="I65" s="23">
        <v>4.5</v>
      </c>
      <c r="J65" s="23">
        <f>(2*PI()/60)*I61*H65 </f>
        <v>71.21278451</v>
      </c>
      <c r="K65" s="24">
        <f t="shared" si="3"/>
        <v>3.181980515</v>
      </c>
      <c r="L65" s="24">
        <f t="shared" si="4"/>
        <v>0.04468271445</v>
      </c>
    </row>
    <row r="66">
      <c r="A66" s="21" t="s">
        <v>138</v>
      </c>
      <c r="B66" s="24">
        <f>B61/((3^(1/2))*B9*B4)</f>
        <v>124.4289373</v>
      </c>
      <c r="C66" s="23" t="s">
        <v>139</v>
      </c>
      <c r="H66" s="39">
        <v>64.238</v>
      </c>
      <c r="I66" s="23">
        <v>6.1</v>
      </c>
      <c r="J66" s="23">
        <f>(2*PI()/60)*I61*H66 </f>
        <v>107.6318021</v>
      </c>
      <c r="K66" s="24">
        <f t="shared" si="3"/>
        <v>4.313351365</v>
      </c>
      <c r="L66" s="24">
        <f t="shared" si="4"/>
        <v>0.04007506408</v>
      </c>
    </row>
    <row r="67">
      <c r="A67" s="21" t="s">
        <v>140</v>
      </c>
      <c r="B67" s="24">
        <f>(3600/1000)*0.3*(2*pi()/60)*B63</f>
        <v>43.2</v>
      </c>
      <c r="D67" s="40" t="s">
        <v>141</v>
      </c>
      <c r="H67" s="23">
        <v>84.2</v>
      </c>
      <c r="I67" s="23">
        <v>8.0</v>
      </c>
      <c r="J67" s="23">
        <f>(2*PI()/60)*I61*H67 </f>
        <v>141.0784541</v>
      </c>
      <c r="K67" s="24">
        <f t="shared" si="3"/>
        <v>5.656854249</v>
      </c>
      <c r="L67" s="24">
        <f t="shared" si="4"/>
        <v>0.04009722311</v>
      </c>
    </row>
    <row r="68">
      <c r="A68" s="1" t="s">
        <v>142</v>
      </c>
      <c r="B68" s="41">
        <f>B61*B62</f>
        <v>4000</v>
      </c>
      <c r="D68" s="42" t="s">
        <v>143</v>
      </c>
      <c r="H68" s="39">
        <v>64.409</v>
      </c>
      <c r="I68" s="23">
        <v>6.1</v>
      </c>
      <c r="J68" s="23">
        <f>(2*PI()/60)*16*H68 </f>
        <v>107.9183153</v>
      </c>
      <c r="K68" s="24">
        <f t="shared" si="3"/>
        <v>4.313351365</v>
      </c>
      <c r="L68" s="24">
        <f t="shared" si="4"/>
        <v>0.03996866845</v>
      </c>
    </row>
    <row r="69">
      <c r="A69" s="1" t="s">
        <v>144</v>
      </c>
      <c r="B69" s="43">
        <f>(3^(1/2))*B9*B4</f>
        <v>0.8036715747</v>
      </c>
      <c r="H69" s="23">
        <v>87.533</v>
      </c>
      <c r="I69" s="23">
        <v>8.2</v>
      </c>
      <c r="J69" s="23">
        <f>(2*PI()/60)*I61*H69 </f>
        <v>146.6629492</v>
      </c>
      <c r="K69" s="24">
        <f t="shared" si="3"/>
        <v>5.798275606</v>
      </c>
      <c r="L69" s="24">
        <f t="shared" si="4"/>
        <v>0.03953469937</v>
      </c>
    </row>
    <row r="70">
      <c r="A70" s="41">
        <f>1.13581/((3^(1/2))*16)</f>
        <v>0.04098501308</v>
      </c>
      <c r="B70" s="43">
        <f>(3^(1/2))*0.049*16</f>
        <v>1.357927833</v>
      </c>
      <c r="H70" s="23">
        <v>110.26</v>
      </c>
      <c r="I70" s="23">
        <v>12.0</v>
      </c>
      <c r="J70" s="23">
        <f>(2*PI()/60)*I61*H70 </f>
        <v>184.7424032</v>
      </c>
      <c r="K70" s="24">
        <f t="shared" si="3"/>
        <v>8.485281374</v>
      </c>
      <c r="L70" s="24">
        <f t="shared" si="4"/>
        <v>0.04593033991</v>
      </c>
    </row>
    <row r="71">
      <c r="B71" s="41">
        <f>150/B70</f>
        <v>110.462424</v>
      </c>
      <c r="H71" s="23">
        <v>111.0</v>
      </c>
      <c r="I71" s="23">
        <v>13.1</v>
      </c>
      <c r="J71" s="23">
        <f>(2*PI()/60)*I61*H71 </f>
        <v>185.9822851</v>
      </c>
      <c r="K71" s="24">
        <f t="shared" si="3"/>
        <v>9.263098834</v>
      </c>
      <c r="L71" s="24">
        <f t="shared" si="4"/>
        <v>0.04980635026</v>
      </c>
    </row>
    <row r="72">
      <c r="A72" s="1" t="s">
        <v>145</v>
      </c>
      <c r="D72" s="40" t="s">
        <v>146</v>
      </c>
      <c r="H72" s="23">
        <v>90.2</v>
      </c>
      <c r="I72" s="23">
        <v>10.0</v>
      </c>
      <c r="J72" s="23">
        <f>(2*PI()/60)*I61*H72 </f>
        <v>151.1315506</v>
      </c>
      <c r="K72" s="24">
        <f t="shared" si="3"/>
        <v>7.071067812</v>
      </c>
      <c r="L72" s="24">
        <f t="shared" si="4"/>
        <v>0.04678750257</v>
      </c>
    </row>
    <row r="73">
      <c r="A73" s="41">
        <f>((3^(1/2))*0.045*16)*A75</f>
        <v>87.2953607</v>
      </c>
      <c r="D73" s="42" t="s">
        <v>147</v>
      </c>
      <c r="H73" s="33"/>
      <c r="I73" s="33"/>
      <c r="J73" s="33"/>
      <c r="K73" s="33"/>
      <c r="L73" s="44">
        <f>AVERAGE(L64:L72)</f>
        <v>0.04329502125</v>
      </c>
    </row>
    <row r="74">
      <c r="A74" s="1" t="s">
        <v>148</v>
      </c>
    </row>
    <row r="75">
      <c r="A75" s="1">
        <v>70.0</v>
      </c>
    </row>
    <row r="77">
      <c r="A77" s="19" t="s">
        <v>149</v>
      </c>
      <c r="B77" s="19" t="s">
        <v>109</v>
      </c>
      <c r="C77" s="19" t="s">
        <v>112</v>
      </c>
      <c r="D77" s="19" t="s">
        <v>119</v>
      </c>
      <c r="E77" s="19" t="s">
        <v>120</v>
      </c>
      <c r="J77" s="45" t="s">
        <v>150</v>
      </c>
      <c r="K77" s="45">
        <v>15.0</v>
      </c>
      <c r="L77" s="45" t="s">
        <v>151</v>
      </c>
      <c r="M77" s="45">
        <v>0.15</v>
      </c>
    </row>
    <row r="78">
      <c r="A78" s="36" t="s">
        <v>152</v>
      </c>
      <c r="B78" s="46">
        <f t="shared" ref="B78:B81" si="5">$B$61</f>
        <v>100</v>
      </c>
      <c r="C78" s="47">
        <v>10.0</v>
      </c>
      <c r="D78" s="48">
        <f t="shared" ref="D78:D86" si="6">2*pi()*$C78/60</f>
        <v>1.047197551</v>
      </c>
      <c r="E78" s="48">
        <f t="shared" ref="E78:E86" si="7">$D78*$B78</f>
        <v>104.7197551</v>
      </c>
    </row>
    <row r="79">
      <c r="A79" s="36" t="s">
        <v>152</v>
      </c>
      <c r="B79" s="46">
        <f t="shared" si="5"/>
        <v>100</v>
      </c>
      <c r="C79" s="47">
        <v>200.0</v>
      </c>
      <c r="D79" s="48">
        <f t="shared" si="6"/>
        <v>20.94395102</v>
      </c>
      <c r="E79" s="48">
        <f t="shared" si="7"/>
        <v>2094.395102</v>
      </c>
      <c r="H79" s="49" t="s">
        <v>153</v>
      </c>
      <c r="I79" s="49" t="s">
        <v>154</v>
      </c>
      <c r="J79" s="41">
        <f>K77*(M77^2)/2</f>
        <v>0.16875</v>
      </c>
    </row>
    <row r="80">
      <c r="A80" s="36" t="s">
        <v>152</v>
      </c>
      <c r="B80" s="46">
        <f t="shared" si="5"/>
        <v>100</v>
      </c>
      <c r="C80" s="47">
        <v>300.0</v>
      </c>
      <c r="D80" s="48">
        <f t="shared" si="6"/>
        <v>31.41592654</v>
      </c>
      <c r="E80" s="48">
        <f t="shared" si="7"/>
        <v>3141.592654</v>
      </c>
    </row>
    <row r="81">
      <c r="A81" s="40" t="s">
        <v>141</v>
      </c>
      <c r="B81" s="46">
        <f t="shared" si="5"/>
        <v>100</v>
      </c>
      <c r="C81" s="50">
        <f>B63</f>
        <v>381.9718634</v>
      </c>
      <c r="D81" s="51">
        <f t="shared" si="6"/>
        <v>40</v>
      </c>
      <c r="E81" s="48">
        <f t="shared" si="7"/>
        <v>4000</v>
      </c>
    </row>
    <row r="82">
      <c r="A82" s="40" t="s">
        <v>141</v>
      </c>
      <c r="B82" s="52">
        <f t="shared" ref="B82:B84" si="8">$B$61/($D82/$B$62)</f>
        <v>70.73553026</v>
      </c>
      <c r="C82" s="52">
        <v>540.0</v>
      </c>
      <c r="D82" s="51">
        <f t="shared" si="6"/>
        <v>56.54866776</v>
      </c>
      <c r="E82" s="48">
        <f t="shared" si="7"/>
        <v>4000</v>
      </c>
    </row>
    <row r="83">
      <c r="A83" s="40" t="s">
        <v>141</v>
      </c>
      <c r="B83" s="52">
        <f t="shared" si="8"/>
        <v>63.66197724</v>
      </c>
      <c r="C83" s="52">
        <v>600.0</v>
      </c>
      <c r="D83" s="51">
        <f t="shared" si="6"/>
        <v>62.83185307</v>
      </c>
      <c r="E83" s="48">
        <f t="shared" si="7"/>
        <v>4000</v>
      </c>
    </row>
    <row r="84">
      <c r="A84" s="40" t="s">
        <v>141</v>
      </c>
      <c r="B84" s="52">
        <f t="shared" si="8"/>
        <v>56.17233286</v>
      </c>
      <c r="C84" s="52">
        <v>680.0</v>
      </c>
      <c r="D84" s="51">
        <f t="shared" si="6"/>
        <v>71.20943348</v>
      </c>
      <c r="E84" s="48">
        <f t="shared" si="7"/>
        <v>4000</v>
      </c>
    </row>
    <row r="85">
      <c r="A85" s="53" t="s">
        <v>146</v>
      </c>
      <c r="B85" s="54">
        <f>B61/(D85/B62)^2</f>
        <v>28.14477323</v>
      </c>
      <c r="C85" s="54">
        <v>720.0</v>
      </c>
      <c r="D85" s="55">
        <f t="shared" si="6"/>
        <v>75.39822369</v>
      </c>
      <c r="E85" s="48">
        <f t="shared" si="7"/>
        <v>2122.065908</v>
      </c>
    </row>
    <row r="86">
      <c r="A86" s="53" t="s">
        <v>146</v>
      </c>
      <c r="B86" s="54">
        <f>B62/(D86/B62)^2</f>
        <v>9.118906528</v>
      </c>
      <c r="C86" s="54">
        <v>800.0</v>
      </c>
      <c r="D86" s="55">
        <f t="shared" si="6"/>
        <v>83.7758041</v>
      </c>
      <c r="E86" s="48">
        <f t="shared" si="7"/>
        <v>763.9437268</v>
      </c>
    </row>
    <row r="108">
      <c r="A108" s="19" t="s">
        <v>155</v>
      </c>
      <c r="B108" s="19" t="s">
        <v>7</v>
      </c>
      <c r="C108" s="19" t="s">
        <v>8</v>
      </c>
      <c r="D108" s="19" t="s">
        <v>9</v>
      </c>
      <c r="E108" s="49" t="s">
        <v>10</v>
      </c>
      <c r="F108" s="19" t="s">
        <v>11</v>
      </c>
    </row>
    <row r="109">
      <c r="A109" s="21" t="s">
        <v>156</v>
      </c>
      <c r="B109" s="23" t="s">
        <v>157</v>
      </c>
      <c r="C109" s="23" t="s">
        <v>20</v>
      </c>
      <c r="D109" s="24"/>
      <c r="E109" s="23" t="s">
        <v>158</v>
      </c>
      <c r="F109" s="56"/>
    </row>
    <row r="110">
      <c r="A110" s="21" t="s">
        <v>159</v>
      </c>
      <c r="B110" s="23">
        <v>5.0</v>
      </c>
      <c r="C110" s="23" t="s">
        <v>31</v>
      </c>
      <c r="D110" s="24"/>
      <c r="E110" s="23" t="s">
        <v>160</v>
      </c>
      <c r="F110" s="25"/>
    </row>
    <row r="111">
      <c r="A111" s="21" t="s">
        <v>161</v>
      </c>
      <c r="B111" s="23" t="s">
        <v>162</v>
      </c>
      <c r="C111" s="23" t="s">
        <v>20</v>
      </c>
      <c r="D111" s="24"/>
      <c r="E111" s="23" t="s">
        <v>163</v>
      </c>
      <c r="F111" s="24"/>
    </row>
    <row r="112">
      <c r="A112" s="21" t="s">
        <v>164</v>
      </c>
      <c r="B112" s="23">
        <v>0.0</v>
      </c>
      <c r="C112" s="23" t="s">
        <v>165</v>
      </c>
      <c r="D112" s="24"/>
      <c r="E112" s="23" t="s">
        <v>166</v>
      </c>
      <c r="F112" s="24"/>
    </row>
    <row r="113">
      <c r="A113" s="21" t="s">
        <v>167</v>
      </c>
      <c r="B113" s="23">
        <v>0.0</v>
      </c>
      <c r="C113" s="23" t="s">
        <v>165</v>
      </c>
      <c r="D113" s="24"/>
      <c r="E113" s="23" t="s">
        <v>166</v>
      </c>
      <c r="F113" s="24"/>
    </row>
    <row r="114">
      <c r="A114" s="21" t="s">
        <v>168</v>
      </c>
      <c r="B114" s="23" t="s">
        <v>169</v>
      </c>
      <c r="C114" s="23" t="s">
        <v>20</v>
      </c>
      <c r="D114" s="24"/>
      <c r="E114" s="23" t="s">
        <v>170</v>
      </c>
      <c r="F114" s="24"/>
    </row>
    <row r="115">
      <c r="A115" s="21" t="s">
        <v>171</v>
      </c>
      <c r="B115" s="23">
        <v>0.0</v>
      </c>
      <c r="C115" s="23" t="s">
        <v>172</v>
      </c>
      <c r="D115" s="24"/>
      <c r="E115" s="23" t="s">
        <v>173</v>
      </c>
      <c r="F115" s="24"/>
    </row>
    <row r="116">
      <c r="A116" s="21" t="s">
        <v>174</v>
      </c>
      <c r="B116" s="23" t="s">
        <v>175</v>
      </c>
      <c r="C116" s="23" t="s">
        <v>20</v>
      </c>
      <c r="D116" s="24"/>
      <c r="E116" s="57" t="s">
        <v>176</v>
      </c>
      <c r="F116" s="25"/>
    </row>
    <row r="117">
      <c r="A117" s="58" t="s">
        <v>177</v>
      </c>
      <c r="B117" s="23" t="s">
        <v>178</v>
      </c>
    </row>
    <row r="119">
      <c r="A119" s="19" t="s">
        <v>179</v>
      </c>
    </row>
    <row r="120">
      <c r="A120" s="19" t="s">
        <v>180</v>
      </c>
      <c r="B120" s="19" t="s">
        <v>7</v>
      </c>
      <c r="C120" s="59" t="s">
        <v>181</v>
      </c>
      <c r="D120" s="19" t="s">
        <v>8</v>
      </c>
      <c r="E120" s="59" t="s">
        <v>182</v>
      </c>
      <c r="F120" s="19" t="s">
        <v>9</v>
      </c>
      <c r="G120" s="19" t="s">
        <v>10</v>
      </c>
    </row>
    <row r="121">
      <c r="A121" s="58" t="s">
        <v>183</v>
      </c>
      <c r="B121" s="23">
        <v>5.398</v>
      </c>
      <c r="C121" s="23">
        <v>0.53546</v>
      </c>
      <c r="D121" s="23" t="s">
        <v>20</v>
      </c>
      <c r="E121" s="23" t="s">
        <v>184</v>
      </c>
      <c r="F121" s="24"/>
      <c r="G121" s="24"/>
    </row>
    <row r="122">
      <c r="A122" s="58" t="s">
        <v>5</v>
      </c>
      <c r="B122" s="23">
        <v>0.00497</v>
      </c>
      <c r="C122" s="23">
        <v>3.94</v>
      </c>
      <c r="D122" s="23" t="s">
        <v>20</v>
      </c>
      <c r="E122" s="23" t="s">
        <v>185</v>
      </c>
      <c r="F122" s="24"/>
      <c r="G122" s="24"/>
    </row>
    <row r="123">
      <c r="A123" s="58" t="s">
        <v>186</v>
      </c>
      <c r="B123" s="23">
        <v>0.0</v>
      </c>
      <c r="C123" s="23" t="s">
        <v>20</v>
      </c>
      <c r="D123" s="23" t="s">
        <v>20</v>
      </c>
      <c r="E123" s="24"/>
      <c r="F123" s="24"/>
      <c r="G123" s="24"/>
    </row>
    <row r="124">
      <c r="A124" s="58" t="s">
        <v>187</v>
      </c>
      <c r="B124" s="23">
        <v>0.0</v>
      </c>
      <c r="C124" s="23" t="s">
        <v>20</v>
      </c>
      <c r="D124" s="23" t="s">
        <v>20</v>
      </c>
      <c r="E124" s="24"/>
      <c r="F124" s="24"/>
      <c r="G124" s="24"/>
    </row>
    <row r="125">
      <c r="E125" s="57" t="s">
        <v>188</v>
      </c>
    </row>
    <row r="126">
      <c r="E126" s="57" t="s">
        <v>189</v>
      </c>
    </row>
    <row r="127">
      <c r="E127" s="60" t="s">
        <v>190</v>
      </c>
    </row>
    <row r="128">
      <c r="A128" s="19" t="s">
        <v>179</v>
      </c>
    </row>
    <row r="129">
      <c r="A129" s="19" t="s">
        <v>191</v>
      </c>
      <c r="B129" s="19" t="s">
        <v>7</v>
      </c>
      <c r="C129" s="59" t="s">
        <v>181</v>
      </c>
      <c r="D129" s="19" t="s">
        <v>8</v>
      </c>
      <c r="E129" s="59" t="s">
        <v>182</v>
      </c>
      <c r="F129" s="19" t="s">
        <v>9</v>
      </c>
      <c r="G129" s="19" t="s">
        <v>10</v>
      </c>
    </row>
    <row r="130">
      <c r="A130" s="58" t="s">
        <v>192</v>
      </c>
      <c r="B130" s="23" t="s">
        <v>193</v>
      </c>
      <c r="C130" s="23">
        <v>0.53546</v>
      </c>
      <c r="D130" s="23" t="s">
        <v>20</v>
      </c>
      <c r="E130" s="23" t="s">
        <v>184</v>
      </c>
      <c r="F130" s="24"/>
      <c r="G130" s="24"/>
    </row>
    <row r="131">
      <c r="A131" s="58" t="s">
        <v>194</v>
      </c>
      <c r="B131" s="23">
        <v>0.00497</v>
      </c>
      <c r="C131" s="23">
        <v>3.94</v>
      </c>
      <c r="D131" s="23" t="s">
        <v>20</v>
      </c>
      <c r="E131" s="23" t="s">
        <v>185</v>
      </c>
      <c r="F131" s="24"/>
      <c r="G131" s="24"/>
    </row>
    <row r="132">
      <c r="A132" s="58" t="s">
        <v>195</v>
      </c>
      <c r="B132" s="23">
        <v>0.0</v>
      </c>
      <c r="C132" s="23">
        <v>0.0</v>
      </c>
      <c r="D132" s="23" t="s">
        <v>20</v>
      </c>
      <c r="E132" s="23" t="s">
        <v>20</v>
      </c>
      <c r="F132" s="24"/>
      <c r="G132" s="24"/>
    </row>
    <row r="133">
      <c r="A133" s="58" t="s">
        <v>196</v>
      </c>
      <c r="B133" s="23">
        <v>0.0</v>
      </c>
      <c r="C133" s="23">
        <v>0.0</v>
      </c>
      <c r="D133" s="23" t="s">
        <v>20</v>
      </c>
      <c r="E133" s="23" t="s">
        <v>20</v>
      </c>
      <c r="F133" s="24"/>
      <c r="G133" s="23" t="s">
        <v>197</v>
      </c>
    </row>
    <row r="134">
      <c r="A134" s="58" t="s">
        <v>198</v>
      </c>
      <c r="B134" s="23">
        <v>0.0</v>
      </c>
      <c r="C134" s="23">
        <v>0.0</v>
      </c>
      <c r="D134" s="23" t="s">
        <v>20</v>
      </c>
      <c r="E134" s="23" t="s">
        <v>20</v>
      </c>
      <c r="F134" s="24"/>
      <c r="G134" s="24"/>
    </row>
    <row r="135">
      <c r="A135" s="58" t="s">
        <v>199</v>
      </c>
      <c r="B135" s="23">
        <v>0.0</v>
      </c>
      <c r="C135" s="23">
        <v>0.0</v>
      </c>
      <c r="D135" s="23" t="s">
        <v>20</v>
      </c>
      <c r="E135" s="23" t="s">
        <v>20</v>
      </c>
      <c r="F135" s="24"/>
      <c r="G135" s="23" t="s">
        <v>200</v>
      </c>
    </row>
    <row r="136">
      <c r="A136" s="58" t="s">
        <v>201</v>
      </c>
      <c r="B136" s="23">
        <v>0.0</v>
      </c>
      <c r="C136" s="23">
        <v>0.0</v>
      </c>
      <c r="D136" s="23" t="s">
        <v>20</v>
      </c>
      <c r="E136" s="23" t="s">
        <v>20</v>
      </c>
      <c r="F136" s="24"/>
      <c r="G136" s="23" t="s">
        <v>202</v>
      </c>
    </row>
    <row r="137">
      <c r="A137" s="58" t="s">
        <v>203</v>
      </c>
      <c r="B137" s="23">
        <v>0.0</v>
      </c>
      <c r="C137" s="23">
        <v>0.0</v>
      </c>
      <c r="D137" s="23" t="s">
        <v>20</v>
      </c>
      <c r="E137" s="23" t="s">
        <v>20</v>
      </c>
      <c r="F137" s="24"/>
      <c r="G137" s="23" t="s">
        <v>204</v>
      </c>
    </row>
    <row r="138">
      <c r="A138" s="58" t="s">
        <v>205</v>
      </c>
      <c r="B138" s="23">
        <v>0.0</v>
      </c>
      <c r="C138" s="23">
        <v>0.0</v>
      </c>
      <c r="D138" s="23" t="s">
        <v>73</v>
      </c>
      <c r="E138" s="23" t="s">
        <v>20</v>
      </c>
      <c r="F138" s="24"/>
      <c r="G138" s="23" t="s">
        <v>206</v>
      </c>
    </row>
    <row r="139">
      <c r="A139" s="58" t="s">
        <v>207</v>
      </c>
      <c r="B139" s="23">
        <v>1000.0</v>
      </c>
      <c r="C139" s="23" t="s">
        <v>20</v>
      </c>
      <c r="D139" s="23" t="s">
        <v>95</v>
      </c>
      <c r="E139" s="23" t="s">
        <v>20</v>
      </c>
      <c r="F139" s="24"/>
      <c r="G139" s="23" t="s">
        <v>208</v>
      </c>
    </row>
    <row r="140">
      <c r="E140" s="57" t="s">
        <v>188</v>
      </c>
    </row>
    <row r="145">
      <c r="A145" s="19" t="s">
        <v>209</v>
      </c>
    </row>
    <row r="146">
      <c r="A146" s="19" t="s">
        <v>210</v>
      </c>
      <c r="B146" s="19" t="s">
        <v>7</v>
      </c>
      <c r="C146" s="19" t="s">
        <v>8</v>
      </c>
      <c r="D146" s="19" t="s">
        <v>9</v>
      </c>
      <c r="E146" s="19" t="s">
        <v>10</v>
      </c>
    </row>
    <row r="147">
      <c r="A147" s="58" t="s">
        <v>211</v>
      </c>
      <c r="B147" s="23">
        <v>-40.0</v>
      </c>
      <c r="C147" s="23" t="s">
        <v>139</v>
      </c>
      <c r="D147" s="24"/>
      <c r="E147" s="61" t="s">
        <v>212</v>
      </c>
    </row>
    <row r="148">
      <c r="A148" s="58" t="s">
        <v>213</v>
      </c>
      <c r="B148" s="23">
        <v>60.0</v>
      </c>
      <c r="C148" s="23" t="s">
        <v>139</v>
      </c>
      <c r="D148" s="24"/>
      <c r="E148" s="62" t="s">
        <v>214</v>
      </c>
    </row>
    <row r="149">
      <c r="A149" s="58" t="s">
        <v>215</v>
      </c>
      <c r="B149" s="23">
        <v>1.0</v>
      </c>
      <c r="C149" s="23" t="s">
        <v>139</v>
      </c>
      <c r="D149" s="24"/>
      <c r="E149" s="62" t="s">
        <v>216</v>
      </c>
    </row>
    <row r="150">
      <c r="A150" s="58" t="s">
        <v>217</v>
      </c>
      <c r="B150" s="23">
        <v>1.0</v>
      </c>
      <c r="C150" s="23" t="s">
        <v>20</v>
      </c>
      <c r="D150" s="24"/>
      <c r="E150" s="61" t="s">
        <v>218</v>
      </c>
    </row>
    <row r="151">
      <c r="A151" s="58" t="s">
        <v>219</v>
      </c>
      <c r="B151" s="23">
        <v>10.0</v>
      </c>
      <c r="C151" s="23" t="s">
        <v>20</v>
      </c>
      <c r="D151" s="24"/>
      <c r="E151" s="62" t="s">
        <v>220</v>
      </c>
    </row>
    <row r="155">
      <c r="A155" s="19" t="s">
        <v>209</v>
      </c>
    </row>
    <row r="156">
      <c r="A156" s="19" t="s">
        <v>221</v>
      </c>
      <c r="B156" s="19" t="s">
        <v>222</v>
      </c>
      <c r="C156" s="19" t="s">
        <v>223</v>
      </c>
      <c r="D156" s="63" t="s">
        <v>224</v>
      </c>
    </row>
    <row r="157">
      <c r="B157" s="23">
        <v>0.0</v>
      </c>
      <c r="C157" s="23">
        <v>0.0</v>
      </c>
    </row>
    <row r="158">
      <c r="B158" s="23">
        <v>60.0</v>
      </c>
      <c r="C158" s="23">
        <v>0.0</v>
      </c>
    </row>
    <row r="159">
      <c r="B159" s="23">
        <v>60.0</v>
      </c>
      <c r="C159" s="23">
        <v>0.0</v>
      </c>
    </row>
    <row r="160">
      <c r="B160" s="23">
        <v>60.0</v>
      </c>
      <c r="C160" s="23">
        <v>0.0</v>
      </c>
    </row>
    <row r="161">
      <c r="B161" s="23">
        <v>60.0</v>
      </c>
      <c r="C161" s="23">
        <v>0.0</v>
      </c>
    </row>
    <row r="162">
      <c r="B162" s="23">
        <v>70.0</v>
      </c>
      <c r="C162" s="23">
        <v>1.0</v>
      </c>
    </row>
    <row r="163">
      <c r="B163" s="23">
        <v>120.0</v>
      </c>
      <c r="C163" s="23">
        <v>1.0</v>
      </c>
    </row>
    <row r="164">
      <c r="B164" s="23">
        <v>126.0</v>
      </c>
      <c r="C164" s="23">
        <v>0.0</v>
      </c>
    </row>
    <row r="165">
      <c r="B165" s="23">
        <v>126.0</v>
      </c>
      <c r="C165" s="23">
        <v>0.0</v>
      </c>
    </row>
    <row r="166">
      <c r="A166" s="19" t="s">
        <v>225</v>
      </c>
      <c r="B166" s="19" t="s">
        <v>226</v>
      </c>
      <c r="C166" s="19" t="s">
        <v>227</v>
      </c>
    </row>
    <row r="167">
      <c r="A167" s="58" t="s">
        <v>228</v>
      </c>
      <c r="B167" s="23">
        <v>105.0</v>
      </c>
      <c r="C167" s="23" t="s">
        <v>31</v>
      </c>
    </row>
    <row r="168">
      <c r="A168" s="58" t="s">
        <v>229</v>
      </c>
      <c r="B168" s="23">
        <v>125.0</v>
      </c>
      <c r="C168" s="23" t="s">
        <v>31</v>
      </c>
    </row>
    <row r="169">
      <c r="A169" s="58" t="s">
        <v>230</v>
      </c>
      <c r="B169" s="23">
        <v>130.0</v>
      </c>
      <c r="C169" s="23" t="s">
        <v>31</v>
      </c>
    </row>
    <row r="170">
      <c r="A170" s="58" t="s">
        <v>231</v>
      </c>
      <c r="B170" s="23">
        <v>65.0</v>
      </c>
      <c r="C170" s="23" t="s">
        <v>31</v>
      </c>
    </row>
    <row r="171">
      <c r="A171" s="58" t="s">
        <v>232</v>
      </c>
      <c r="B171" s="23">
        <v>60.0</v>
      </c>
      <c r="C171" s="23" t="s">
        <v>31</v>
      </c>
    </row>
    <row r="172">
      <c r="D172" s="33"/>
    </row>
    <row r="176">
      <c r="A176" s="19" t="s">
        <v>233</v>
      </c>
      <c r="B176" s="49" t="s">
        <v>7</v>
      </c>
      <c r="C176" s="19" t="s">
        <v>8</v>
      </c>
      <c r="D176" s="49" t="s">
        <v>10</v>
      </c>
    </row>
    <row r="177">
      <c r="A177" s="58" t="s">
        <v>234</v>
      </c>
      <c r="B177" s="23" t="s">
        <v>235</v>
      </c>
      <c r="C177" s="62" t="s">
        <v>20</v>
      </c>
      <c r="D177" s="24"/>
    </row>
    <row r="178">
      <c r="A178" s="58" t="s">
        <v>236</v>
      </c>
      <c r="B178" s="23">
        <v>60.0</v>
      </c>
      <c r="C178" s="23" t="s">
        <v>139</v>
      </c>
      <c r="D178" s="23" t="s">
        <v>237</v>
      </c>
    </row>
    <row r="179">
      <c r="A179" s="58" t="s">
        <v>238</v>
      </c>
      <c r="B179" s="23">
        <v>-40.0</v>
      </c>
      <c r="C179" s="23" t="s">
        <v>139</v>
      </c>
      <c r="D179" s="23" t="s">
        <v>239</v>
      </c>
    </row>
    <row r="180">
      <c r="A180" s="58" t="s">
        <v>240</v>
      </c>
      <c r="B180" s="23">
        <v>40.0</v>
      </c>
      <c r="C180" s="23" t="s">
        <v>35</v>
      </c>
      <c r="D180" s="23" t="s">
        <v>241</v>
      </c>
    </row>
    <row r="181">
      <c r="A181" s="58" t="s">
        <v>242</v>
      </c>
      <c r="B181" s="23">
        <v>40.0</v>
      </c>
      <c r="C181" s="23" t="s">
        <v>35</v>
      </c>
      <c r="D181" s="23" t="s">
        <v>241</v>
      </c>
    </row>
    <row r="182">
      <c r="A182" s="58" t="s">
        <v>243</v>
      </c>
      <c r="B182" s="23">
        <v>4.0</v>
      </c>
      <c r="C182" s="23" t="s">
        <v>244</v>
      </c>
      <c r="D182" s="23" t="s">
        <v>245</v>
      </c>
    </row>
    <row r="183">
      <c r="A183" s="58" t="s">
        <v>246</v>
      </c>
      <c r="B183" s="23">
        <v>-2.0</v>
      </c>
      <c r="C183" s="23" t="s">
        <v>244</v>
      </c>
      <c r="D183" s="23" t="s">
        <v>247</v>
      </c>
    </row>
    <row r="184">
      <c r="A184" s="58" t="s">
        <v>248</v>
      </c>
      <c r="B184" s="23">
        <v>90.0</v>
      </c>
      <c r="C184" s="23" t="s">
        <v>35</v>
      </c>
      <c r="D184" s="23" t="s">
        <v>249</v>
      </c>
    </row>
    <row r="185">
      <c r="A185" s="58" t="s">
        <v>250</v>
      </c>
      <c r="B185" s="23">
        <v>10.0</v>
      </c>
      <c r="C185" s="23" t="s">
        <v>31</v>
      </c>
      <c r="D185" s="64" t="s">
        <v>251</v>
      </c>
    </row>
    <row r="186">
      <c r="A186" s="58" t="s">
        <v>252</v>
      </c>
      <c r="B186" s="23">
        <v>0.0</v>
      </c>
      <c r="C186" s="23" t="s">
        <v>31</v>
      </c>
      <c r="D186" s="23" t="s">
        <v>253</v>
      </c>
    </row>
    <row r="187">
      <c r="A187" s="58" t="s">
        <v>254</v>
      </c>
      <c r="B187" s="23">
        <v>12.0</v>
      </c>
      <c r="C187" s="23" t="s">
        <v>31</v>
      </c>
      <c r="D187" s="23" t="s">
        <v>255</v>
      </c>
      <c r="E187" s="65" t="s">
        <v>256</v>
      </c>
    </row>
    <row r="188">
      <c r="A188" s="58" t="s">
        <v>257</v>
      </c>
      <c r="B188" s="23">
        <v>2.0</v>
      </c>
      <c r="C188" s="23" t="s">
        <v>258</v>
      </c>
      <c r="D188" s="24"/>
    </row>
    <row r="189">
      <c r="A189" s="58" t="s">
        <v>259</v>
      </c>
      <c r="B189" s="23">
        <v>9.0</v>
      </c>
      <c r="C189" s="23" t="s">
        <v>31</v>
      </c>
      <c r="D189" s="24"/>
    </row>
    <row r="190">
      <c r="A190" s="58" t="s">
        <v>260</v>
      </c>
      <c r="B190" s="23" t="s">
        <v>261</v>
      </c>
      <c r="C190" s="24"/>
      <c r="D190" s="23" t="s">
        <v>262</v>
      </c>
    </row>
    <row r="191">
      <c r="A191" s="58" t="s">
        <v>263</v>
      </c>
      <c r="B191" s="23">
        <v>1.0</v>
      </c>
      <c r="C191" s="23" t="s">
        <v>258</v>
      </c>
      <c r="D191" s="24"/>
    </row>
    <row r="192">
      <c r="A192" s="58" t="s">
        <v>264</v>
      </c>
      <c r="B192" s="23" t="s">
        <v>261</v>
      </c>
      <c r="C192" s="24"/>
      <c r="D192" s="24"/>
    </row>
    <row r="196">
      <c r="A196" s="49" t="s">
        <v>265</v>
      </c>
      <c r="B196" s="49" t="s">
        <v>7</v>
      </c>
      <c r="C196" s="49" t="s">
        <v>9</v>
      </c>
      <c r="D196" s="49" t="s">
        <v>8</v>
      </c>
      <c r="E196" s="49" t="s">
        <v>266</v>
      </c>
    </row>
    <row r="197">
      <c r="A197" s="33"/>
      <c r="B197" s="62">
        <v>0.0</v>
      </c>
      <c r="C197" s="62" t="s">
        <v>267</v>
      </c>
      <c r="D197" s="24"/>
      <c r="E197" s="24"/>
    </row>
    <row r="227">
      <c r="A227" s="49" t="s">
        <v>268</v>
      </c>
      <c r="B227" s="49" t="s">
        <v>7</v>
      </c>
      <c r="C227" s="49" t="s">
        <v>9</v>
      </c>
      <c r="D227" s="49" t="s">
        <v>8</v>
      </c>
      <c r="E227" s="49" t="s">
        <v>266</v>
      </c>
    </row>
    <row r="228">
      <c r="A228" s="66" t="s">
        <v>269</v>
      </c>
      <c r="B228" s="62">
        <v>8.0</v>
      </c>
      <c r="C228" s="62" t="s">
        <v>270</v>
      </c>
      <c r="D228" s="62" t="s">
        <v>271</v>
      </c>
      <c r="E228" s="62" t="s">
        <v>272</v>
      </c>
    </row>
    <row r="231">
      <c r="A231" s="49" t="s">
        <v>273</v>
      </c>
      <c r="B231" s="49" t="s">
        <v>7</v>
      </c>
      <c r="C231" s="49" t="s">
        <v>9</v>
      </c>
      <c r="D231" s="49" t="s">
        <v>8</v>
      </c>
      <c r="E231" s="49" t="s">
        <v>266</v>
      </c>
      <c r="F231" s="67" t="s">
        <v>274</v>
      </c>
    </row>
    <row r="238">
      <c r="A238" s="49" t="s">
        <v>275</v>
      </c>
      <c r="B238" s="62" t="s">
        <v>276</v>
      </c>
    </row>
    <row r="254">
      <c r="B254" s="45" t="s">
        <v>277</v>
      </c>
    </row>
    <row r="255">
      <c r="A255" s="49" t="s">
        <v>278</v>
      </c>
    </row>
    <row r="273">
      <c r="A273" s="49" t="s">
        <v>279</v>
      </c>
    </row>
    <row r="298">
      <c r="A298" s="49" t="s">
        <v>280</v>
      </c>
      <c r="B298" s="62" t="s">
        <v>281</v>
      </c>
    </row>
    <row r="326">
      <c r="A326" s="49" t="s">
        <v>282</v>
      </c>
      <c r="B326" s="33"/>
    </row>
    <row r="327">
      <c r="A327" s="21" t="s">
        <v>283</v>
      </c>
      <c r="B327" s="23" t="s">
        <v>284</v>
      </c>
    </row>
    <row r="328">
      <c r="A328" s="21" t="s">
        <v>285</v>
      </c>
      <c r="B328" s="23" t="s">
        <v>286</v>
      </c>
    </row>
    <row r="329">
      <c r="A329" s="21" t="s">
        <v>287</v>
      </c>
      <c r="B329" s="23" t="s">
        <v>288</v>
      </c>
    </row>
    <row r="330">
      <c r="A330" s="21" t="s">
        <v>289</v>
      </c>
      <c r="B330" s="24"/>
    </row>
    <row r="331">
      <c r="A331" s="21" t="s">
        <v>290</v>
      </c>
      <c r="B331" s="68" t="s">
        <v>291</v>
      </c>
    </row>
    <row r="336">
      <c r="A336" s="49" t="s">
        <v>292</v>
      </c>
      <c r="B336" s="69" t="s">
        <v>293</v>
      </c>
    </row>
    <row r="346">
      <c r="A346" s="49" t="s">
        <v>294</v>
      </c>
    </row>
  </sheetData>
  <hyperlinks>
    <hyperlink r:id="rId1" ref="F6"/>
  </hyperlinks>
  <drawing r:id="rId2"/>
</worksheet>
</file>