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s Iteso\6to Semestre\Administración de Riesgos\Administracion_de_Riesgos\Ejercicios\"/>
    </mc:Choice>
  </mc:AlternateContent>
  <xr:revisionPtr revIDLastSave="0" documentId="13_ncr:1_{5A03F9B7-33DF-4688-B107-AA7E179FE600}" xr6:coauthVersionLast="47" xr6:coauthVersionMax="47" xr10:uidLastSave="{00000000-0000-0000-0000-000000000000}"/>
  <bookViews>
    <workbookView xWindow="-108" yWindow="-108" windowWidth="23256" windowHeight="12576" activeTab="2" xr2:uid="{223C4D70-38E2-CB4A-94D3-A5B58E3B486D}"/>
  </bookViews>
  <sheets>
    <sheet name="Teoría" sheetId="1" r:id="rId1"/>
    <sheet name="YTW" sheetId="7" r:id="rId2"/>
    <sheet name="Liverpool" sheetId="2" r:id="rId3"/>
    <sheet name="GMexico" sheetId="3" r:id="rId4"/>
    <sheet name="Banorte" sheetId="4" r:id="rId5"/>
    <sheet name="HPE" sheetId="6" r:id="rId6"/>
  </sheets>
  <definedNames>
    <definedName name="solver_adj" localSheetId="1" hidden="1">YTW!$G$10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YTW!$D$16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102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2" l="1"/>
  <c r="M30" i="2"/>
  <c r="M28" i="2"/>
  <c r="M25" i="2"/>
  <c r="M22" i="2"/>
  <c r="P17" i="2"/>
  <c r="D16" i="7"/>
  <c r="H12" i="7"/>
  <c r="G12" i="7"/>
  <c r="H10" i="7"/>
  <c r="C14" i="7"/>
  <c r="D14" i="7"/>
  <c r="D13" i="7"/>
  <c r="H11" i="7"/>
  <c r="H9" i="7"/>
  <c r="C13" i="7"/>
</calcChain>
</file>

<file path=xl/sharedStrings.xml><?xml version="1.0" encoding="utf-8"?>
<sst xmlns="http://schemas.openxmlformats.org/spreadsheetml/2006/main" count="87" uniqueCount="86">
  <si>
    <t>CDS: Credit Default Swaps.</t>
  </si>
  <si>
    <t>Participan</t>
  </si>
  <si>
    <t>Protection Buyer (compra CDS y paga prima spread) y Protection Seller (vende CDS y recibe prima)</t>
  </si>
  <si>
    <t>Definición</t>
  </si>
  <si>
    <t>Caracteristicas</t>
  </si>
  <si>
    <t>Liquidacion</t>
  </si>
  <si>
    <t>En efectivo (se paga LGD)</t>
  </si>
  <si>
    <t>En exchange: el protection buyer entregara los bonos de la entidad de referencia y a cambio el protection seller le paga el valor nominal del bono</t>
  </si>
  <si>
    <t>Plazos</t>
  </si>
  <si>
    <t>Un CDS puede cerrarse cuando sea, si quieres cerrar el CDS antes de plazo, si este tiene una prima de "x" y al cabo de cierto tiempo</t>
  </si>
  <si>
    <t>la prima aumenta tienes ganancia, de lo contrario tienes pérdida</t>
  </si>
  <si>
    <t>Credit traders</t>
  </si>
  <si>
    <t>Traders dedicados a comprar y vender TRS, CDOs, CDs. Monto mínimo 10 mdd</t>
  </si>
  <si>
    <t>Calcular prima:</t>
  </si>
  <si>
    <t>Se necesita:</t>
  </si>
  <si>
    <t>Curva de tasas</t>
  </si>
  <si>
    <t>Plazo del CDS</t>
  </si>
  <si>
    <t>Estimación de Loss Given Default o Tasa de Recuperación (1-LGD)</t>
  </si>
  <si>
    <t>Estimación de Probabilidad de Default</t>
  </si>
  <si>
    <t>Más probabilidad de default más prima</t>
  </si>
  <si>
    <t>Más tasa de recuperación menos prima</t>
  </si>
  <si>
    <t>Más LGD más prima</t>
  </si>
  <si>
    <t>para las curvas de tasas entrar a Factset, luego a la pestaña "Markets", de ahí menú lado izquierdo donde dice "Fixed Income" y luego "Government Yields"</t>
  </si>
  <si>
    <t>en el drop-down menu parte superior izquierda seleccionar el país que necesites consultar</t>
  </si>
  <si>
    <t>Prima spread</t>
  </si>
  <si>
    <t>La prima justa que se debe de pagar, debido al spread crediticio (YTW-rf) del instrumento, la probabilidad de default y el LGD</t>
  </si>
  <si>
    <t>OJO:</t>
  </si>
  <si>
    <t>El plazo del CDS puede ser diferente al del Subyacente, para encontrar la prima spread considerar la fecha del CDS</t>
  </si>
  <si>
    <t>Para calcular el spread de credito, considerar la tasa libre de riesgo a la fecha de vencimiento del SUBYACENTE</t>
  </si>
  <si>
    <t>el vendedor del CDS le pagará al comprador la severidad de la pérdida (LGD) sobre la posición pactada, si no sucede el vendedor no paga nada</t>
  </si>
  <si>
    <t>Y solo el comprador desembolsa la prima spread sobre la posición.</t>
  </si>
  <si>
    <t xml:space="preserve">EJERCICIO 2. </t>
  </si>
  <si>
    <t xml:space="preserve">EJERCICIO 1. </t>
  </si>
  <si>
    <t xml:space="preserve">EJERCICIO 3. </t>
  </si>
  <si>
    <t xml:space="preserve">Si durante el plazo del CDS la entidad de referencia (gobierno o empresa) llega a caer en default o tiene un downgrade </t>
  </si>
  <si>
    <t>a) De Liverpool a 1 año sobre su deuda señalada en rojo, asume la tasa de recuperación del tipo de deuda dada (pon atencion si es junior, subordinate o senior)</t>
  </si>
  <si>
    <t>B) Posteriormente a calcular tu prima spread, responde, ¿Qué pasa con la prima spread si tu tasa de recuperacion tiende a 1 y tu LGD a 0? ¿Por qué?</t>
  </si>
  <si>
    <t>Responde:</t>
  </si>
  <si>
    <t xml:space="preserve">¿cuál es el Loss Given Default implícito en esa prima de CDS que es 5 basis menos a la prima justa?  </t>
  </si>
  <si>
    <t xml:space="preserve">Si resulta que ese CDS se negocia a prima 5 basis menor a la que tu calculaste, asumiendo la probabilidad de default calculada en el inciso anterior, </t>
  </si>
  <si>
    <t xml:space="preserve">Calcular la prima spread del CDS hecho sobre la deuda que aparece en rojo de HPE </t>
  </si>
  <si>
    <t xml:space="preserve">EJERCICIO 4. </t>
  </si>
  <si>
    <t>Calcular la prima de un CDS sobre los siguientes bono corporativos (Liverpool, Gmexico, Banorte, Apple, HPE)</t>
  </si>
  <si>
    <t>Factores que impactan la prima:</t>
  </si>
  <si>
    <t>Derivado de crédito donde el comprador del CDS pagará por adelantado al inicio de cada período una prima al vendedor a fin de tener una protección ante incumplimiento o downgrade</t>
  </si>
  <si>
    <t xml:space="preserve">Más tiempo más prima </t>
  </si>
  <si>
    <t>1, 3, 5 y 10 años</t>
  </si>
  <si>
    <t>A) Calcula la prima spread justa de GMéxico a 5 años sobre la deuda que se señala en verde, asume severidad de la pérdida del 62%</t>
  </si>
  <si>
    <t>A 3 años sobre la deuda en el screenshot, asumir un LGD del 57%</t>
  </si>
  <si>
    <t>Calculate the bond’s YTM, yield to first call, yield to second call, and yield to worst.</t>
  </si>
  <si>
    <t xml:space="preserve">      Callable at 101 on or after January 1, 2027</t>
  </si>
  <si>
    <t xml:space="preserve">      Callable at 102 on or after January 1, 2026</t>
  </si>
  <si>
    <t>Consider a 3-year, semiannual-pay 6% bond trading at 102 on January 1, 2025. The bond is callable according to the following schedule:</t>
  </si>
  <si>
    <t>A) Calcula la prima spread de un CDS de Banorte a 3 años sobre la deuda señalada en azul</t>
  </si>
  <si>
    <t>Yield to Worst Exercise</t>
  </si>
  <si>
    <t>Cupón</t>
  </si>
  <si>
    <t>Períodos</t>
  </si>
  <si>
    <t>Valor</t>
  </si>
  <si>
    <t>Valor Presente</t>
  </si>
  <si>
    <t>T meses</t>
  </si>
  <si>
    <t>Valor del Bono</t>
  </si>
  <si>
    <t>YMT</t>
  </si>
  <si>
    <t>Semestral</t>
  </si>
  <si>
    <t>Anual</t>
  </si>
  <si>
    <t>YT1C</t>
  </si>
  <si>
    <t>YT2C</t>
  </si>
  <si>
    <t>YTW</t>
  </si>
  <si>
    <t>a) Calculo de la prima del CDS</t>
  </si>
  <si>
    <t>Settle</t>
  </si>
  <si>
    <t>Maturity</t>
  </si>
  <si>
    <t>RR</t>
  </si>
  <si>
    <t>LGD</t>
  </si>
  <si>
    <t>Spread Crediticio</t>
  </si>
  <si>
    <t>rf 2026</t>
  </si>
  <si>
    <t>***** Tomar la tasa libre de riesgo del bono</t>
  </si>
  <si>
    <t>Porque estoy calculando el spread crediticio</t>
  </si>
  <si>
    <t>que está pagando el bono y no el CDS</t>
  </si>
  <si>
    <t>prob default</t>
  </si>
  <si>
    <t>Prima Spread</t>
  </si>
  <si>
    <t>puntos base</t>
  </si>
  <si>
    <t>b) Despues de calcular la cprima spread, ¿Cuánto tendrá que desembolsar el PB periodicamente)</t>
  </si>
  <si>
    <t>c) Responde, si sucede un evento de crédito, ¿Cuánto % de la posición total tiene que pagar el Protection Seller?</t>
  </si>
  <si>
    <t>d) Asume que el CDS se cierra sobre 2,000,000 bonos, si HOY sucede un evento de crédito, ¿Cuánto $ de la posición total tiene que pagar el PS?</t>
  </si>
  <si>
    <t>b)</t>
  </si>
  <si>
    <t>c)</t>
  </si>
  <si>
    <t>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</si>
</sst>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0%"/>
    <numFmt numFmtId="165" formatCode="0.000%"/>
    <numFmt numFmtId="166" formatCode="0.0000"/>
    <numFmt numFmtId="167" formatCode="0.00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164" fontId="0" fillId="0" borderId="0" xfId="1" applyNumberFormat="1" applyFont="1" applyFill="1"/>
    <xf numFmtId="0" fontId="4" fillId="0" borderId="0" xfId="0" applyFont="1"/>
    <xf numFmtId="43" fontId="0" fillId="0" borderId="0" xfId="2" applyFont="1"/>
    <xf numFmtId="0" fontId="6" fillId="0" borderId="0" xfId="0" applyFont="1"/>
    <xf numFmtId="0" fontId="7" fillId="0" borderId="0" xfId="0" applyFont="1"/>
    <xf numFmtId="165" fontId="0" fillId="0" borderId="0" xfId="1" applyNumberFormat="1" applyFont="1"/>
    <xf numFmtId="0" fontId="8" fillId="0" borderId="0" xfId="0" applyFont="1"/>
    <xf numFmtId="165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0" borderId="1" xfId="2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7" fontId="0" fillId="0" borderId="1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43" fontId="2" fillId="0" borderId="0" xfId="2" applyFont="1"/>
    <xf numFmtId="14" fontId="0" fillId="0" borderId="0" xfId="0" applyNumberFormat="1"/>
    <xf numFmtId="10" fontId="0" fillId="0" borderId="0" xfId="1" applyNumberFormat="1" applyFont="1"/>
    <xf numFmtId="44" fontId="0" fillId="0" borderId="0" xfId="3" applyFont="1"/>
  </cellXfs>
  <cellStyles count="4">
    <cellStyle name="Millares" xfId="2" builtinId="3"/>
    <cellStyle name="Moneda" xfId="3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190500</xdr:colOff>
      <xdr:row>24</xdr:row>
      <xdr:rowOff>88900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0B0EE20-F859-9E49-A449-F983D4B686B7}"/>
            </a:ext>
          </a:extLst>
        </xdr:cNvPr>
        <xdr:cNvSpPr/>
      </xdr:nvSpPr>
      <xdr:spPr>
        <a:xfrm>
          <a:off x="825500" y="2844800"/>
          <a:ext cx="5969000" cy="1917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368300</xdr:colOff>
      <xdr:row>16</xdr:row>
      <xdr:rowOff>63500</xdr:rowOff>
    </xdr:from>
    <xdr:to>
      <xdr:col>6</xdr:col>
      <xdr:colOff>304800</xdr:colOff>
      <xdr:row>19</xdr:row>
      <xdr:rowOff>152400</xdr:rowOff>
    </xdr:to>
    <xdr:sp macro="" textlink="">
      <xdr:nvSpPr>
        <xdr:cNvPr id="3" name="Cara sonriente 2">
          <a:extLst>
            <a:ext uri="{FF2B5EF4-FFF2-40B4-BE49-F238E27FC236}">
              <a16:creationId xmlns:a16="http://schemas.microsoft.com/office/drawing/2014/main" id="{AEDB7F1B-DAF9-DC4B-B3DE-6F933022FD2D}"/>
            </a:ext>
          </a:extLst>
        </xdr:cNvPr>
        <xdr:cNvSpPr/>
      </xdr:nvSpPr>
      <xdr:spPr>
        <a:xfrm>
          <a:off x="4495800" y="3111500"/>
          <a:ext cx="762000" cy="698500"/>
        </a:xfrm>
        <a:prstGeom prst="smileyFac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495300</xdr:colOff>
      <xdr:row>16</xdr:row>
      <xdr:rowOff>190500</xdr:rowOff>
    </xdr:from>
    <xdr:to>
      <xdr:col>5</xdr:col>
      <xdr:colOff>190500</xdr:colOff>
      <xdr:row>16</xdr:row>
      <xdr:rowOff>190500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0A23D5F-28E4-DF48-91D2-328C097129FF}"/>
            </a:ext>
          </a:extLst>
        </xdr:cNvPr>
        <xdr:cNvCxnSpPr/>
      </xdr:nvCxnSpPr>
      <xdr:spPr>
        <a:xfrm>
          <a:off x="2971800" y="3238500"/>
          <a:ext cx="13462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508000</xdr:colOff>
      <xdr:row>19</xdr:row>
      <xdr:rowOff>50800</xdr:rowOff>
    </xdr:from>
    <xdr:to>
      <xdr:col>5</xdr:col>
      <xdr:colOff>203200</xdr:colOff>
      <xdr:row>19</xdr:row>
      <xdr:rowOff>50800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806489F0-4D8F-6F44-8674-3FFA8F0B7D06}"/>
            </a:ext>
          </a:extLst>
        </xdr:cNvPr>
        <xdr:cNvCxnSpPr/>
      </xdr:nvCxnSpPr>
      <xdr:spPr>
        <a:xfrm rot="10800000">
          <a:off x="2984500" y="3708400"/>
          <a:ext cx="13462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635000</xdr:colOff>
      <xdr:row>19</xdr:row>
      <xdr:rowOff>127000</xdr:rowOff>
    </xdr:from>
    <xdr:to>
      <xdr:col>5</xdr:col>
      <xdr:colOff>292100</xdr:colOff>
      <xdr:row>22</xdr:row>
      <xdr:rowOff>88900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CF8CFA1-F74E-C345-AA2C-06767188866E}"/>
            </a:ext>
          </a:extLst>
        </xdr:cNvPr>
        <xdr:cNvSpPr txBox="1"/>
      </xdr:nvSpPr>
      <xdr:spPr>
        <a:xfrm>
          <a:off x="3352800" y="4191000"/>
          <a:ext cx="1308100" cy="571500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>
              <a:solidFill>
                <a:schemeClr val="tx2"/>
              </a:solidFill>
            </a:rPr>
            <a:t>LGD si sucede evento de crédito</a:t>
          </a:r>
        </a:p>
      </xdr:txBody>
    </xdr:sp>
    <xdr:clientData/>
  </xdr:twoCellAnchor>
  <xdr:twoCellAnchor>
    <xdr:from>
      <xdr:col>3</xdr:col>
      <xdr:colOff>673100</xdr:colOff>
      <xdr:row>15</xdr:row>
      <xdr:rowOff>114300</xdr:rowOff>
    </xdr:from>
    <xdr:to>
      <xdr:col>5</xdr:col>
      <xdr:colOff>190500</xdr:colOff>
      <xdr:row>16</xdr:row>
      <xdr:rowOff>114300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38B85388-8C75-2A42-927E-CACFE9BB49B9}"/>
            </a:ext>
          </a:extLst>
        </xdr:cNvPr>
        <xdr:cNvSpPr txBox="1"/>
      </xdr:nvSpPr>
      <xdr:spPr>
        <a:xfrm>
          <a:off x="3403600" y="3365500"/>
          <a:ext cx="1168400" cy="203200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>
              <a:solidFill>
                <a:schemeClr val="tx2"/>
              </a:solidFill>
            </a:rPr>
            <a:t>Prima spread</a:t>
          </a:r>
        </a:p>
      </xdr:txBody>
    </xdr:sp>
    <xdr:clientData/>
  </xdr:twoCellAnchor>
  <xdr:twoCellAnchor>
    <xdr:from>
      <xdr:col>1</xdr:col>
      <xdr:colOff>495300</xdr:colOff>
      <xdr:row>20</xdr:row>
      <xdr:rowOff>12700</xdr:rowOff>
    </xdr:from>
    <xdr:to>
      <xdr:col>3</xdr:col>
      <xdr:colOff>190500</xdr:colOff>
      <xdr:row>24</xdr:row>
      <xdr:rowOff>38100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24F693C-6878-0E48-B657-18B7FA17DA8F}"/>
            </a:ext>
          </a:extLst>
        </xdr:cNvPr>
        <xdr:cNvSpPr txBox="1"/>
      </xdr:nvSpPr>
      <xdr:spPr>
        <a:xfrm>
          <a:off x="1320800" y="4279900"/>
          <a:ext cx="1600200" cy="838200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>
              <a:solidFill>
                <a:schemeClr val="tx2"/>
              </a:solidFill>
            </a:rPr>
            <a:t>Paga prima spread y recibe LGD</a:t>
          </a:r>
          <a:r>
            <a:rPr lang="es-MX" sz="1100" b="1" baseline="0">
              <a:solidFill>
                <a:schemeClr val="tx2"/>
              </a:solidFill>
            </a:rPr>
            <a:t> SI Y SOLO SI la entidad quiebra o tiene un downgrade</a:t>
          </a:r>
          <a:endParaRPr lang="es-MX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5</xdr:col>
      <xdr:colOff>279400</xdr:colOff>
      <xdr:row>20</xdr:row>
      <xdr:rowOff>76200</xdr:rowOff>
    </xdr:from>
    <xdr:to>
      <xdr:col>7</xdr:col>
      <xdr:colOff>486383</xdr:colOff>
      <xdr:row>24</xdr:row>
      <xdr:rowOff>38100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3E72297D-AAEF-CE4F-98F0-695AF8AF100C}"/>
            </a:ext>
          </a:extLst>
        </xdr:cNvPr>
        <xdr:cNvSpPr txBox="1"/>
      </xdr:nvSpPr>
      <xdr:spPr>
        <a:xfrm>
          <a:off x="4170464" y="4291519"/>
          <a:ext cx="1855281" cy="772538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>
              <a:solidFill>
                <a:schemeClr val="tx2"/>
              </a:solidFill>
            </a:rPr>
            <a:t>Recibe prima spread y recibe LGD SI</a:t>
          </a:r>
          <a:r>
            <a:rPr lang="es-MX" sz="1100" b="1" baseline="0">
              <a:solidFill>
                <a:schemeClr val="tx2"/>
              </a:solidFill>
            </a:rPr>
            <a:t> Y SOLO SI la entidad tiene dg o quiebra</a:t>
          </a:r>
          <a:endParaRPr lang="es-MX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6</xdr:col>
      <xdr:colOff>317500</xdr:colOff>
      <xdr:row>16</xdr:row>
      <xdr:rowOff>152400</xdr:rowOff>
    </xdr:from>
    <xdr:to>
      <xdr:col>8</xdr:col>
      <xdr:colOff>12700</xdr:colOff>
      <xdr:row>19</xdr:row>
      <xdr:rowOff>114300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41563E62-C036-2145-A6EF-61050488221F}"/>
            </a:ext>
          </a:extLst>
        </xdr:cNvPr>
        <xdr:cNvSpPr txBox="1"/>
      </xdr:nvSpPr>
      <xdr:spPr>
        <a:xfrm>
          <a:off x="5270500" y="3200400"/>
          <a:ext cx="1346200" cy="571500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>
              <a:solidFill>
                <a:schemeClr val="tx2"/>
              </a:solidFill>
            </a:rPr>
            <a:t>Protection Seller</a:t>
          </a:r>
        </a:p>
        <a:p>
          <a:pPr algn="ctr"/>
          <a:r>
            <a:rPr lang="es-MX" sz="1100" b="1">
              <a:solidFill>
                <a:schemeClr val="tx2"/>
              </a:solidFill>
            </a:rPr>
            <a:t>Vendedor</a:t>
          </a:r>
        </a:p>
      </xdr:txBody>
    </xdr:sp>
    <xdr:clientData/>
  </xdr:twoCellAnchor>
  <xdr:twoCellAnchor>
    <xdr:from>
      <xdr:col>1</xdr:col>
      <xdr:colOff>76200</xdr:colOff>
      <xdr:row>16</xdr:row>
      <xdr:rowOff>127000</xdr:rowOff>
    </xdr:from>
    <xdr:to>
      <xdr:col>2</xdr:col>
      <xdr:colOff>520700</xdr:colOff>
      <xdr:row>19</xdr:row>
      <xdr:rowOff>88900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874C03C-406E-C244-ADDE-5F54980593AE}"/>
            </a:ext>
          </a:extLst>
        </xdr:cNvPr>
        <xdr:cNvSpPr txBox="1"/>
      </xdr:nvSpPr>
      <xdr:spPr>
        <a:xfrm>
          <a:off x="901700" y="3175000"/>
          <a:ext cx="1270000" cy="571500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>
              <a:solidFill>
                <a:schemeClr val="tx2"/>
              </a:solidFill>
            </a:rPr>
            <a:t>Protection Buyer</a:t>
          </a:r>
        </a:p>
        <a:p>
          <a:pPr algn="ctr"/>
          <a:r>
            <a:rPr lang="es-MX" sz="1100" b="1">
              <a:solidFill>
                <a:schemeClr val="tx2"/>
              </a:solidFill>
            </a:rPr>
            <a:t>Comprador</a:t>
          </a:r>
        </a:p>
      </xdr:txBody>
    </xdr:sp>
    <xdr:clientData/>
  </xdr:twoCellAnchor>
  <xdr:twoCellAnchor>
    <xdr:from>
      <xdr:col>2</xdr:col>
      <xdr:colOff>406400</xdr:colOff>
      <xdr:row>16</xdr:row>
      <xdr:rowOff>88900</xdr:rowOff>
    </xdr:from>
    <xdr:to>
      <xdr:col>3</xdr:col>
      <xdr:colOff>342900</xdr:colOff>
      <xdr:row>19</xdr:row>
      <xdr:rowOff>177800</xdr:rowOff>
    </xdr:to>
    <xdr:sp macro="" textlink="">
      <xdr:nvSpPr>
        <xdr:cNvPr id="12" name="Cara sonriente 11">
          <a:extLst>
            <a:ext uri="{FF2B5EF4-FFF2-40B4-BE49-F238E27FC236}">
              <a16:creationId xmlns:a16="http://schemas.microsoft.com/office/drawing/2014/main" id="{AFED3A3E-45FC-CB49-99B8-39E8A5CE3D0D}"/>
            </a:ext>
          </a:extLst>
        </xdr:cNvPr>
        <xdr:cNvSpPr/>
      </xdr:nvSpPr>
      <xdr:spPr>
        <a:xfrm>
          <a:off x="2057400" y="3136900"/>
          <a:ext cx="762000" cy="698500"/>
        </a:xfrm>
        <a:prstGeom prst="smileyFac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38100</xdr:colOff>
      <xdr:row>27</xdr:row>
      <xdr:rowOff>165100</xdr:rowOff>
    </xdr:from>
    <xdr:to>
      <xdr:col>11</xdr:col>
      <xdr:colOff>114300</xdr:colOff>
      <xdr:row>34</xdr:row>
      <xdr:rowOff>190500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8ACD8444-496A-B69B-2F4C-EAC303125688}"/>
            </a:ext>
          </a:extLst>
        </xdr:cNvPr>
        <xdr:cNvSpPr txBox="1"/>
      </xdr:nvSpPr>
      <xdr:spPr>
        <a:xfrm>
          <a:off x="6883400" y="5651500"/>
          <a:ext cx="2552700" cy="144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Tasa de</a:t>
          </a:r>
          <a:r>
            <a:rPr lang="es-MX" sz="1100" baseline="0"/>
            <a:t> recuperación (Recovery Rate)</a:t>
          </a:r>
        </a:p>
        <a:p>
          <a:r>
            <a:rPr lang="es-MX" sz="1100" baseline="0"/>
            <a:t>- Deuda Senior: 40%</a:t>
          </a:r>
        </a:p>
        <a:p>
          <a:r>
            <a:rPr lang="es-MX" sz="1100" baseline="0"/>
            <a:t>- Deuda Junior o SUB: 20% </a:t>
          </a:r>
        </a:p>
        <a:p>
          <a:endParaRPr lang="es-MX" sz="1100" baseline="0"/>
        </a:p>
        <a:p>
          <a:r>
            <a:rPr lang="es-MX" sz="1100" baseline="0"/>
            <a:t>Spread de Credito: YTW - rf </a:t>
          </a:r>
        </a:p>
        <a:p>
          <a:r>
            <a:rPr lang="es-MX" sz="1100" baseline="0"/>
            <a:t>LGD = 1- Recovery Rate</a:t>
          </a:r>
        </a:p>
        <a:p>
          <a:r>
            <a:rPr lang="es-MX" sz="1100" baseline="0"/>
            <a:t>Prob Default: spread de crédito/LGD</a:t>
          </a:r>
        </a:p>
        <a:p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294640</xdr:colOff>
      <xdr:row>9</xdr:row>
      <xdr:rowOff>132080</xdr:rowOff>
    </xdr:from>
    <xdr:to>
      <xdr:col>10</xdr:col>
      <xdr:colOff>660400</xdr:colOff>
      <xdr:row>31</xdr:row>
      <xdr:rowOff>190479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EBE5A7-F36C-87C6-3F43-51F1FA758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1727200"/>
          <a:ext cx="7772400" cy="4528800"/>
        </a:xfrm>
        <a:prstGeom prst="rect">
          <a:avLst/>
        </a:prstGeom>
      </xdr:spPr>
    </xdr:pic>
    <xdr:clientData/>
  </xdr:twoCellAnchor>
  <xdr:twoCellAnchor>
    <xdr:from>
      <xdr:col>1</xdr:col>
      <xdr:colOff>397430</xdr:colOff>
      <xdr:row>30</xdr:row>
      <xdr:rowOff>185889</xdr:rowOff>
    </xdr:from>
    <xdr:to>
      <xdr:col>10</xdr:col>
      <xdr:colOff>620401</xdr:colOff>
      <xdr:row>31</xdr:row>
      <xdr:rowOff>133453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2329B72-578F-7640-80BA-C68B6282B847}"/>
            </a:ext>
          </a:extLst>
        </xdr:cNvPr>
        <xdr:cNvSpPr/>
      </xdr:nvSpPr>
      <xdr:spPr>
        <a:xfrm>
          <a:off x="651430" y="6048209"/>
          <a:ext cx="7629611" cy="1507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15</xdr:col>
      <xdr:colOff>60476</xdr:colOff>
      <xdr:row>1</xdr:row>
      <xdr:rowOff>24190</xdr:rowOff>
    </xdr:from>
    <xdr:to>
      <xdr:col>18</xdr:col>
      <xdr:colOff>448128</xdr:colOff>
      <xdr:row>9</xdr:row>
      <xdr:rowOff>53621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9D4EE3E-9B7D-4AE0-8AEF-10ECB15E54B3}"/>
            </a:ext>
          </a:extLst>
        </xdr:cNvPr>
        <xdr:cNvSpPr txBox="1"/>
      </xdr:nvSpPr>
      <xdr:spPr>
        <a:xfrm>
          <a:off x="12706047" y="223761"/>
          <a:ext cx="2945795" cy="14082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Tasa de</a:t>
          </a:r>
          <a:r>
            <a:rPr lang="es-MX" sz="1100" baseline="0"/>
            <a:t> recuperación (Recovery Rate)</a:t>
          </a:r>
        </a:p>
        <a:p>
          <a:r>
            <a:rPr lang="es-MX" sz="1100" baseline="0"/>
            <a:t>- Deuda Senior: 40%</a:t>
          </a:r>
        </a:p>
        <a:p>
          <a:r>
            <a:rPr lang="es-MX" sz="1100" baseline="0"/>
            <a:t>- Deuda Junior o SUB: 20% </a:t>
          </a:r>
        </a:p>
        <a:p>
          <a:endParaRPr lang="es-MX" sz="1100" baseline="0"/>
        </a:p>
        <a:p>
          <a:r>
            <a:rPr lang="es-MX" sz="1100" baseline="0"/>
            <a:t>Spread de Credito: YTW - rf </a:t>
          </a:r>
        </a:p>
        <a:p>
          <a:r>
            <a:rPr lang="es-MX" sz="1100" baseline="0"/>
            <a:t>LGD = 1- Recovery Rate</a:t>
          </a:r>
        </a:p>
        <a:p>
          <a:r>
            <a:rPr lang="es-MX" sz="1100" baseline="0"/>
            <a:t>Prob Default: spread de crédito/LGD</a:t>
          </a:r>
        </a:p>
        <a:p>
          <a:endParaRPr lang="es-MX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</xdr:colOff>
      <xdr:row>6</xdr:row>
      <xdr:rowOff>193040</xdr:rowOff>
    </xdr:from>
    <xdr:to>
      <xdr:col>9</xdr:col>
      <xdr:colOff>152400</xdr:colOff>
      <xdr:row>26</xdr:row>
      <xdr:rowOff>202797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F8CC26-5282-3839-0169-E10FFC019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" y="1412240"/>
          <a:ext cx="7772400" cy="4073757"/>
        </a:xfrm>
        <a:prstGeom prst="rect">
          <a:avLst/>
        </a:prstGeom>
      </xdr:spPr>
    </xdr:pic>
    <xdr:clientData/>
  </xdr:twoCellAnchor>
  <xdr:twoCellAnchor>
    <xdr:from>
      <xdr:col>1</xdr:col>
      <xdr:colOff>81273</xdr:colOff>
      <xdr:row>13</xdr:row>
      <xdr:rowOff>192143</xdr:rowOff>
    </xdr:from>
    <xdr:to>
      <xdr:col>9</xdr:col>
      <xdr:colOff>59684</xdr:colOff>
      <xdr:row>14</xdr:row>
      <xdr:rowOff>173094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7A1F645-AE45-4B4C-842A-BF8DEAC6B9D3}"/>
            </a:ext>
          </a:extLst>
        </xdr:cNvPr>
        <xdr:cNvSpPr/>
      </xdr:nvSpPr>
      <xdr:spPr>
        <a:xfrm>
          <a:off x="467353" y="2833743"/>
          <a:ext cx="7608571" cy="184151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</xdr:col>
      <xdr:colOff>142240</xdr:colOff>
      <xdr:row>8</xdr:row>
      <xdr:rowOff>162560</xdr:rowOff>
    </xdr:from>
    <xdr:to>
      <xdr:col>9</xdr:col>
      <xdr:colOff>71120</xdr:colOff>
      <xdr:row>11</xdr:row>
      <xdr:rowOff>30059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317772-CEEF-5AC2-268C-2B802E5E8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320" y="1788160"/>
          <a:ext cx="7559040" cy="4770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172720</xdr:colOff>
      <xdr:row>5</xdr:row>
      <xdr:rowOff>10160</xdr:rowOff>
    </xdr:from>
    <xdr:to>
      <xdr:col>10</xdr:col>
      <xdr:colOff>538480</xdr:colOff>
      <xdr:row>25</xdr:row>
      <xdr:rowOff>45887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0D4BBF2-11F3-0C87-A7A6-3788DCBFA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" y="1026160"/>
          <a:ext cx="7772400" cy="4099727"/>
        </a:xfrm>
        <a:prstGeom prst="rect">
          <a:avLst/>
        </a:prstGeom>
      </xdr:spPr>
    </xdr:pic>
    <xdr:clientData/>
  </xdr:twoCellAnchor>
  <xdr:twoCellAnchor>
    <xdr:from>
      <xdr:col>1</xdr:col>
      <xdr:colOff>205738</xdr:colOff>
      <xdr:row>24</xdr:row>
      <xdr:rowOff>29210</xdr:rowOff>
    </xdr:from>
    <xdr:to>
      <xdr:col>10</xdr:col>
      <xdr:colOff>497840</xdr:colOff>
      <xdr:row>25</xdr:row>
      <xdr:rowOff>20320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A43F26E-F742-CB4E-848F-A44EA8247E12}"/>
            </a:ext>
          </a:extLst>
        </xdr:cNvPr>
        <xdr:cNvSpPr/>
      </xdr:nvSpPr>
      <xdr:spPr>
        <a:xfrm>
          <a:off x="551178" y="4906010"/>
          <a:ext cx="7698742" cy="19431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357482</xdr:colOff>
      <xdr:row>6</xdr:row>
      <xdr:rowOff>188145</xdr:rowOff>
    </xdr:from>
    <xdr:to>
      <xdr:col>10</xdr:col>
      <xdr:colOff>246475</xdr:colOff>
      <xdr:row>32</xdr:row>
      <xdr:rowOff>108133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FA4F3E8-331C-1AC2-553A-0856BDA43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482" y="1429923"/>
          <a:ext cx="7772400" cy="5301025"/>
        </a:xfrm>
        <a:prstGeom prst="rect">
          <a:avLst/>
        </a:prstGeom>
      </xdr:spPr>
    </xdr:pic>
    <xdr:clientData/>
  </xdr:twoCellAnchor>
  <xdr:twoCellAnchor>
    <xdr:from>
      <xdr:col>1</xdr:col>
      <xdr:colOff>9408</xdr:colOff>
      <xdr:row>30</xdr:row>
      <xdr:rowOff>98303</xdr:rowOff>
    </xdr:from>
    <xdr:to>
      <xdr:col>10</xdr:col>
      <xdr:colOff>153341</xdr:colOff>
      <xdr:row>31</xdr:row>
      <xdr:rowOff>102536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32532F0-60C8-7949-9731-EB54F6D8B31E}"/>
            </a:ext>
          </a:extLst>
        </xdr:cNvPr>
        <xdr:cNvSpPr/>
      </xdr:nvSpPr>
      <xdr:spPr>
        <a:xfrm>
          <a:off x="442149" y="6307192"/>
          <a:ext cx="7594599" cy="21119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5BF6-21A8-7946-A309-8BB18CE71BC6}">
  <dimension ref="B1:C42"/>
  <sheetViews>
    <sheetView topLeftCell="A15" zoomScale="108" workbookViewId="0">
      <selection activeCell="D39" sqref="D39"/>
    </sheetView>
  </sheetViews>
  <sheetFormatPr baseColWidth="10" defaultRowHeight="15.6" x14ac:dyDescent="0.3"/>
  <cols>
    <col min="1" max="1" width="4.69921875" customWidth="1"/>
    <col min="2" max="2" width="14" customWidth="1"/>
  </cols>
  <sheetData>
    <row r="1" spans="2:3" ht="23.4" x14ac:dyDescent="0.45">
      <c r="B1" s="13" t="s">
        <v>0</v>
      </c>
    </row>
    <row r="2" spans="2:3" x14ac:dyDescent="0.3">
      <c r="B2" s="1" t="s">
        <v>1</v>
      </c>
      <c r="C2" t="s">
        <v>2</v>
      </c>
    </row>
    <row r="3" spans="2:3" x14ac:dyDescent="0.3">
      <c r="B3" s="1" t="s">
        <v>3</v>
      </c>
      <c r="C3" t="s">
        <v>44</v>
      </c>
    </row>
    <row r="4" spans="2:3" x14ac:dyDescent="0.3">
      <c r="B4" s="1" t="s">
        <v>4</v>
      </c>
      <c r="C4" t="s">
        <v>34</v>
      </c>
    </row>
    <row r="5" spans="2:3" x14ac:dyDescent="0.3">
      <c r="B5" s="1"/>
      <c r="C5" t="s">
        <v>29</v>
      </c>
    </row>
    <row r="6" spans="2:3" x14ac:dyDescent="0.3">
      <c r="B6" s="1"/>
      <c r="C6" t="s">
        <v>30</v>
      </c>
    </row>
    <row r="7" spans="2:3" x14ac:dyDescent="0.3">
      <c r="B7" s="1" t="s">
        <v>5</v>
      </c>
      <c r="C7" t="s">
        <v>6</v>
      </c>
    </row>
    <row r="8" spans="2:3" x14ac:dyDescent="0.3">
      <c r="C8" t="s">
        <v>7</v>
      </c>
    </row>
    <row r="9" spans="2:3" x14ac:dyDescent="0.3">
      <c r="B9" s="1" t="s">
        <v>8</v>
      </c>
      <c r="C9" t="s">
        <v>46</v>
      </c>
    </row>
    <row r="11" spans="2:3" x14ac:dyDescent="0.3">
      <c r="C11" t="s">
        <v>9</v>
      </c>
    </row>
    <row r="12" spans="2:3" x14ac:dyDescent="0.3">
      <c r="C12" t="s">
        <v>10</v>
      </c>
    </row>
    <row r="14" spans="2:3" x14ac:dyDescent="0.3">
      <c r="B14" s="1" t="s">
        <v>11</v>
      </c>
      <c r="C14" t="s">
        <v>12</v>
      </c>
    </row>
    <row r="26" spans="2:3" x14ac:dyDescent="0.3">
      <c r="B26" s="1" t="s">
        <v>24</v>
      </c>
      <c r="C26" t="s">
        <v>25</v>
      </c>
    </row>
    <row r="27" spans="2:3" x14ac:dyDescent="0.3">
      <c r="B27" s="1"/>
    </row>
    <row r="28" spans="2:3" x14ac:dyDescent="0.3">
      <c r="B28" s="1" t="s">
        <v>13</v>
      </c>
      <c r="C28" t="s">
        <v>14</v>
      </c>
    </row>
    <row r="29" spans="2:3" x14ac:dyDescent="0.3">
      <c r="C29" t="s">
        <v>15</v>
      </c>
    </row>
    <row r="30" spans="2:3" x14ac:dyDescent="0.3">
      <c r="C30" t="s">
        <v>16</v>
      </c>
    </row>
    <row r="31" spans="2:3" x14ac:dyDescent="0.3">
      <c r="C31" t="s">
        <v>17</v>
      </c>
    </row>
    <row r="32" spans="2:3" x14ac:dyDescent="0.3">
      <c r="C32" t="s">
        <v>18</v>
      </c>
    </row>
    <row r="34" spans="2:3" x14ac:dyDescent="0.3">
      <c r="B34" s="1" t="s">
        <v>43</v>
      </c>
    </row>
    <row r="35" spans="2:3" x14ac:dyDescent="0.3">
      <c r="C35" t="s">
        <v>19</v>
      </c>
    </row>
    <row r="36" spans="2:3" x14ac:dyDescent="0.3">
      <c r="C36" t="s">
        <v>21</v>
      </c>
    </row>
    <row r="37" spans="2:3" x14ac:dyDescent="0.3">
      <c r="C37" t="s">
        <v>45</v>
      </c>
    </row>
    <row r="38" spans="2:3" x14ac:dyDescent="0.3">
      <c r="C38" t="s">
        <v>20</v>
      </c>
    </row>
    <row r="40" spans="2:3" x14ac:dyDescent="0.3">
      <c r="B40" s="1" t="s">
        <v>26</v>
      </c>
    </row>
    <row r="41" spans="2:3" x14ac:dyDescent="0.3">
      <c r="B41" s="3" t="s">
        <v>27</v>
      </c>
    </row>
    <row r="42" spans="2:3" x14ac:dyDescent="0.3">
      <c r="B42" s="3" t="s"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81A3-F763-2046-A5EC-831F641A0508}">
  <dimension ref="A1:H16"/>
  <sheetViews>
    <sheetView zoomScale="150" zoomScaleNormal="100" workbookViewId="0">
      <selection activeCell="B22" sqref="B22"/>
    </sheetView>
  </sheetViews>
  <sheetFormatPr baseColWidth="10" defaultRowHeight="15.6" x14ac:dyDescent="0.3"/>
  <cols>
    <col min="2" max="2" width="14.5" customWidth="1"/>
    <col min="3" max="3" width="13.296875" bestFit="1" customWidth="1"/>
    <col min="4" max="4" width="13.09765625" bestFit="1" customWidth="1"/>
    <col min="5" max="6" width="13.296875" bestFit="1" customWidth="1"/>
  </cols>
  <sheetData>
    <row r="1" spans="1:8" x14ac:dyDescent="0.3">
      <c r="A1" s="1" t="s">
        <v>54</v>
      </c>
    </row>
    <row r="2" spans="1:8" x14ac:dyDescent="0.3">
      <c r="A2" t="s">
        <v>52</v>
      </c>
    </row>
    <row r="3" spans="1:8" x14ac:dyDescent="0.3">
      <c r="A3" t="s">
        <v>51</v>
      </c>
    </row>
    <row r="4" spans="1:8" x14ac:dyDescent="0.3">
      <c r="A4" t="s">
        <v>50</v>
      </c>
    </row>
    <row r="5" spans="1:8" x14ac:dyDescent="0.3">
      <c r="A5" t="s">
        <v>49</v>
      </c>
    </row>
    <row r="8" spans="1:8" x14ac:dyDescent="0.3">
      <c r="D8" s="12"/>
      <c r="G8" s="19" t="s">
        <v>62</v>
      </c>
      <c r="H8" s="19" t="s">
        <v>63</v>
      </c>
    </row>
    <row r="9" spans="1:8" x14ac:dyDescent="0.3">
      <c r="B9" s="17" t="s">
        <v>55</v>
      </c>
      <c r="C9" s="20">
        <v>0.06</v>
      </c>
      <c r="D9" s="12"/>
      <c r="F9" s="19" t="s">
        <v>61</v>
      </c>
      <c r="G9" s="14">
        <v>2.6352715089414992E-2</v>
      </c>
      <c r="H9" s="14">
        <f>+G9*2</f>
        <v>5.2705430178829983E-2</v>
      </c>
    </row>
    <row r="10" spans="1:8" x14ac:dyDescent="0.3">
      <c r="B10" s="17" t="s">
        <v>56</v>
      </c>
      <c r="C10" s="21">
        <v>6</v>
      </c>
      <c r="D10" s="12"/>
      <c r="F10" s="19" t="s">
        <v>64</v>
      </c>
      <c r="G10" s="14">
        <v>2.9411775498112632E-2</v>
      </c>
      <c r="H10" s="24">
        <f>+G10*2</f>
        <v>5.8823550996225264E-2</v>
      </c>
    </row>
    <row r="11" spans="1:8" x14ac:dyDescent="0.3">
      <c r="D11" s="12"/>
      <c r="F11" s="19" t="s">
        <v>65</v>
      </c>
      <c r="G11" s="15">
        <v>2.7058046210496213E-2</v>
      </c>
      <c r="H11" s="15">
        <f>+G11*2</f>
        <v>5.4116092420992426E-2</v>
      </c>
    </row>
    <row r="12" spans="1:8" x14ac:dyDescent="0.3">
      <c r="B12" s="17" t="s">
        <v>59</v>
      </c>
      <c r="C12" s="17" t="s">
        <v>57</v>
      </c>
      <c r="D12" s="18" t="s">
        <v>58</v>
      </c>
      <c r="F12" s="19" t="s">
        <v>66</v>
      </c>
      <c r="G12" s="14">
        <f>+MIN(G9:G11)</f>
        <v>2.6352715089414992E-2</v>
      </c>
      <c r="H12" s="14">
        <f>+MIN(H9:H11)</f>
        <v>5.2705430178829983E-2</v>
      </c>
    </row>
    <row r="13" spans="1:8" x14ac:dyDescent="0.3">
      <c r="B13" s="16">
        <v>1</v>
      </c>
      <c r="C13" s="16">
        <f>+$C$9/2*100</f>
        <v>3</v>
      </c>
      <c r="D13" s="23">
        <f>+C13/(1+$G$10)^B13</f>
        <v>2.9142856837326905</v>
      </c>
    </row>
    <row r="14" spans="1:8" x14ac:dyDescent="0.3">
      <c r="B14" s="16">
        <v>2</v>
      </c>
      <c r="C14" s="16">
        <f>+$C$9/2*100+102</f>
        <v>105</v>
      </c>
      <c r="D14" s="23">
        <f>+C14/(1+$G$10)^B14</f>
        <v>99.08571220810866</v>
      </c>
    </row>
    <row r="16" spans="1:8" x14ac:dyDescent="0.3">
      <c r="C16" s="1" t="s">
        <v>60</v>
      </c>
      <c r="D16" s="22">
        <f>+SUM(D13:D14)</f>
        <v>101.99999789184135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C187-66F5-6B47-A36E-CEFFAD85D891}">
  <dimension ref="B1:Q37"/>
  <sheetViews>
    <sheetView tabSelected="1" topLeftCell="F16" zoomScale="126" workbookViewId="0">
      <selection activeCell="L33" sqref="L33"/>
    </sheetView>
  </sheetViews>
  <sheetFormatPr baseColWidth="10" defaultRowHeight="15.6" x14ac:dyDescent="0.3"/>
  <cols>
    <col min="1" max="1" width="3.296875" customWidth="1"/>
    <col min="12" max="12" width="13.09765625" customWidth="1"/>
    <col min="13" max="13" width="16" bestFit="1" customWidth="1"/>
    <col min="15" max="15" width="15.19921875" bestFit="1" customWidth="1"/>
  </cols>
  <sheetData>
    <row r="1" spans="2:13" x14ac:dyDescent="0.3">
      <c r="B1" s="1" t="s">
        <v>42</v>
      </c>
    </row>
    <row r="2" spans="2:13" x14ac:dyDescent="0.3">
      <c r="B2" s="2" t="s">
        <v>22</v>
      </c>
    </row>
    <row r="3" spans="2:13" x14ac:dyDescent="0.3">
      <c r="B3" s="2" t="s">
        <v>23</v>
      </c>
    </row>
    <row r="5" spans="2:13" x14ac:dyDescent="0.3">
      <c r="B5" s="1" t="s">
        <v>32</v>
      </c>
    </row>
    <row r="6" spans="2:13" ht="15" customHeight="1" x14ac:dyDescent="0.3">
      <c r="B6" s="1" t="s">
        <v>35</v>
      </c>
    </row>
    <row r="7" spans="2:13" ht="15" customHeight="1" x14ac:dyDescent="0.3">
      <c r="B7" s="1" t="s">
        <v>80</v>
      </c>
    </row>
    <row r="8" spans="2:13" ht="15" customHeight="1" x14ac:dyDescent="0.3">
      <c r="B8" s="1" t="s">
        <v>81</v>
      </c>
    </row>
    <row r="9" spans="2:13" ht="15" customHeight="1" x14ac:dyDescent="0.3">
      <c r="B9" s="1" t="s">
        <v>82</v>
      </c>
    </row>
    <row r="13" spans="2:13" x14ac:dyDescent="0.3">
      <c r="L13" s="25" t="s">
        <v>67</v>
      </c>
    </row>
    <row r="14" spans="2:13" x14ac:dyDescent="0.3">
      <c r="L14" s="9" t="s">
        <v>68</v>
      </c>
      <c r="M14" s="26">
        <v>45775</v>
      </c>
    </row>
    <row r="15" spans="2:13" x14ac:dyDescent="0.3">
      <c r="L15" s="9" t="s">
        <v>69</v>
      </c>
      <c r="M15" s="26">
        <v>46140</v>
      </c>
    </row>
    <row r="16" spans="2:13" x14ac:dyDescent="0.3">
      <c r="L16" s="9"/>
    </row>
    <row r="17" spans="12:17" x14ac:dyDescent="0.3">
      <c r="L17" s="9" t="s">
        <v>70</v>
      </c>
      <c r="M17" s="4">
        <v>0.4</v>
      </c>
      <c r="O17" t="s">
        <v>72</v>
      </c>
      <c r="P17" s="5">
        <f>+P18-P19</f>
        <v>1.0353000000000001E-2</v>
      </c>
    </row>
    <row r="18" spans="12:17" x14ac:dyDescent="0.3">
      <c r="L18" s="9" t="s">
        <v>71</v>
      </c>
      <c r="M18" s="4">
        <v>0.6</v>
      </c>
      <c r="O18" t="s">
        <v>66</v>
      </c>
      <c r="P18" s="5">
        <v>4.9599999999999998E-2</v>
      </c>
    </row>
    <row r="19" spans="12:17" x14ac:dyDescent="0.3">
      <c r="L19" s="9"/>
      <c r="O19" t="s">
        <v>73</v>
      </c>
      <c r="P19" s="27">
        <v>3.9246999999999997E-2</v>
      </c>
      <c r="Q19" t="s">
        <v>74</v>
      </c>
    </row>
    <row r="20" spans="12:17" x14ac:dyDescent="0.3">
      <c r="L20" s="9"/>
      <c r="Q20" t="s">
        <v>75</v>
      </c>
    </row>
    <row r="21" spans="12:17" x14ac:dyDescent="0.3">
      <c r="L21" s="9"/>
      <c r="Q21" t="s">
        <v>76</v>
      </c>
    </row>
    <row r="22" spans="12:17" x14ac:dyDescent="0.3">
      <c r="L22" s="9" t="s">
        <v>77</v>
      </c>
      <c r="M22" s="12">
        <f>+P17/M18</f>
        <v>1.7255000000000003E-2</v>
      </c>
    </row>
    <row r="23" spans="12:17" x14ac:dyDescent="0.3">
      <c r="L23" s="9"/>
    </row>
    <row r="24" spans="12:17" x14ac:dyDescent="0.3">
      <c r="L24" s="9" t="s">
        <v>78</v>
      </c>
      <c r="M24">
        <v>105.1713</v>
      </c>
      <c r="N24" t="s">
        <v>79</v>
      </c>
    </row>
    <row r="25" spans="12:17" x14ac:dyDescent="0.3">
      <c r="L25" s="9"/>
      <c r="M25" s="12">
        <f>+M24/10000</f>
        <v>1.051713E-2</v>
      </c>
    </row>
    <row r="26" spans="12:17" x14ac:dyDescent="0.3">
      <c r="L26" s="9"/>
    </row>
    <row r="27" spans="12:17" x14ac:dyDescent="0.3">
      <c r="L27" s="9"/>
    </row>
    <row r="28" spans="12:17" x14ac:dyDescent="0.3">
      <c r="L28" s="9" t="s">
        <v>83</v>
      </c>
      <c r="M28" s="28">
        <f>+M25*100*2000000</f>
        <v>2103426</v>
      </c>
    </row>
    <row r="29" spans="12:17" x14ac:dyDescent="0.3">
      <c r="L29" s="9"/>
    </row>
    <row r="30" spans="12:17" x14ac:dyDescent="0.3">
      <c r="L30" s="9" t="s">
        <v>84</v>
      </c>
      <c r="M30" s="4">
        <f>+M18</f>
        <v>0.6</v>
      </c>
    </row>
    <row r="31" spans="12:17" x14ac:dyDescent="0.3">
      <c r="L31" s="9"/>
    </row>
    <row r="32" spans="12:17" x14ac:dyDescent="0.3">
      <c r="L32" s="9" t="s">
        <v>85</v>
      </c>
      <c r="M32" s="28">
        <f>+M30*2000000*100</f>
        <v>120000000</v>
      </c>
    </row>
    <row r="33" spans="12:12" x14ac:dyDescent="0.3">
      <c r="L33" s="9"/>
    </row>
    <row r="34" spans="12:12" x14ac:dyDescent="0.3">
      <c r="L34" s="9"/>
    </row>
    <row r="35" spans="12:12" x14ac:dyDescent="0.3">
      <c r="L35" s="9"/>
    </row>
    <row r="36" spans="12:12" x14ac:dyDescent="0.3">
      <c r="L36" s="9"/>
    </row>
    <row r="37" spans="12:12" x14ac:dyDescent="0.3">
      <c r="L37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588E-EF1C-F74E-B3CC-25914DE705E4}">
  <dimension ref="B1:C15"/>
  <sheetViews>
    <sheetView zoomScale="166" workbookViewId="0"/>
  </sheetViews>
  <sheetFormatPr baseColWidth="10" defaultRowHeight="15.6" x14ac:dyDescent="0.3"/>
  <cols>
    <col min="1" max="1" width="5" customWidth="1"/>
    <col min="2" max="2" width="18.69921875" customWidth="1"/>
    <col min="3" max="3" width="16.69921875" customWidth="1"/>
  </cols>
  <sheetData>
    <row r="1" spans="2:3" x14ac:dyDescent="0.3">
      <c r="B1" s="1" t="s">
        <v>31</v>
      </c>
    </row>
    <row r="2" spans="2:3" x14ac:dyDescent="0.3">
      <c r="B2" s="1" t="s">
        <v>47</v>
      </c>
    </row>
    <row r="3" spans="2:3" x14ac:dyDescent="0.3">
      <c r="B3" s="1"/>
    </row>
    <row r="4" spans="2:3" x14ac:dyDescent="0.3">
      <c r="B4" s="1"/>
      <c r="C4" s="4"/>
    </row>
    <row r="5" spans="2:3" x14ac:dyDescent="0.3">
      <c r="B5" s="1"/>
      <c r="C5" s="4"/>
    </row>
    <row r="6" spans="2:3" x14ac:dyDescent="0.3">
      <c r="B6" s="1"/>
    </row>
    <row r="9" spans="2:3" x14ac:dyDescent="0.3">
      <c r="C9" s="5"/>
    </row>
    <row r="10" spans="2:3" x14ac:dyDescent="0.3">
      <c r="C10" s="6"/>
    </row>
    <row r="11" spans="2:3" x14ac:dyDescent="0.3">
      <c r="C11" s="5"/>
    </row>
    <row r="13" spans="2:3" x14ac:dyDescent="0.3">
      <c r="C13" s="7"/>
    </row>
    <row r="15" spans="2:3" x14ac:dyDescent="0.3">
      <c r="B15" s="8"/>
      <c r="C15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BC02-2647-A24A-869B-06EA7CC8A4C7}">
  <dimension ref="B1:B3"/>
  <sheetViews>
    <sheetView zoomScale="150" workbookViewId="0"/>
  </sheetViews>
  <sheetFormatPr baseColWidth="10" defaultRowHeight="15.6" x14ac:dyDescent="0.3"/>
  <cols>
    <col min="1" max="1" width="4.5" customWidth="1"/>
  </cols>
  <sheetData>
    <row r="1" spans="2:2" x14ac:dyDescent="0.3">
      <c r="B1" s="1" t="s">
        <v>33</v>
      </c>
    </row>
    <row r="2" spans="2:2" x14ac:dyDescent="0.3">
      <c r="B2" s="1" t="s">
        <v>53</v>
      </c>
    </row>
    <row r="3" spans="2:2" x14ac:dyDescent="0.3">
      <c r="B3" s="1" t="s">
        <v>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3797-2680-B842-890D-2F323F2261AE}">
  <dimension ref="B1:B6"/>
  <sheetViews>
    <sheetView zoomScale="135" workbookViewId="0"/>
  </sheetViews>
  <sheetFormatPr baseColWidth="10" defaultRowHeight="15.6" x14ac:dyDescent="0.3"/>
  <cols>
    <col min="1" max="1" width="5.69921875" customWidth="1"/>
  </cols>
  <sheetData>
    <row r="1" spans="2:2" x14ac:dyDescent="0.3">
      <c r="B1" s="10" t="s">
        <v>41</v>
      </c>
    </row>
    <row r="2" spans="2:2" x14ac:dyDescent="0.3">
      <c r="B2" s="1" t="s">
        <v>40</v>
      </c>
    </row>
    <row r="3" spans="2:2" x14ac:dyDescent="0.3">
      <c r="B3" s="1" t="s">
        <v>48</v>
      </c>
    </row>
    <row r="4" spans="2:2" x14ac:dyDescent="0.3">
      <c r="B4" s="11" t="s">
        <v>37</v>
      </c>
    </row>
    <row r="5" spans="2:2" x14ac:dyDescent="0.3">
      <c r="B5" s="10" t="s">
        <v>39</v>
      </c>
    </row>
    <row r="6" spans="2:2" x14ac:dyDescent="0.3">
      <c r="B6" s="10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Teoría</vt:lpstr>
      <vt:lpstr>YTW</vt:lpstr>
      <vt:lpstr>Liverpool</vt:lpstr>
      <vt:lpstr>GMexico</vt:lpstr>
      <vt:lpstr>Banorte</vt:lpstr>
      <vt:lpstr>HPE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Gonzalez</dc:creator>
  <cp:lastModifiedBy>JIMENEZ DEL MURO, LUIS EDUARDO</cp:lastModifiedBy>
  <dcterms:created xsi:type="dcterms:W3CDTF">2022-12-20T22:33:09Z</dcterms:created>
  <dcterms:modified xsi:type="dcterms:W3CDTF">2025-04-29T02:56:25Z</dcterms:modified>
</cp:coreProperties>
</file>