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URSOS\1 - Cursos da DIO\8. Santander - Excel Inteligente\Criando uma Ferramenta de Controle de Investimentos com Excel\"/>
    </mc:Choice>
  </mc:AlternateContent>
  <xr:revisionPtr revIDLastSave="0" documentId="13_ncr:1_{A8FAAA15-8164-49E5-A6D7-E1316D7BF286}" xr6:coauthVersionLast="47" xr6:coauthVersionMax="47" xr10:uidLastSave="{00000000-0000-0000-0000-000000000000}"/>
  <bookViews>
    <workbookView xWindow="28680" yWindow="-120" windowWidth="29040" windowHeight="15720" tabRatio="0" xr2:uid="{6E049311-3B03-4719-BAA6-BCDFE98D8001}"/>
  </bookViews>
  <sheets>
    <sheet name="APP" sheetId="1" r:id="rId1"/>
    <sheet name="Planilha1" sheetId="2" r:id="rId2"/>
  </sheets>
  <definedNames>
    <definedName name="aporte">APP!$D$19</definedName>
    <definedName name="patrimonio">APP!$D$22</definedName>
    <definedName name="qtd_anos">APP!$D$20</definedName>
    <definedName name="Rendimento_Carteira">APP!$D$15</definedName>
    <definedName name="salario">APP!$D$14</definedName>
    <definedName name="sugestao_investimento">APP!$D$16</definedName>
    <definedName name="taxa_mensal">APP!$D$21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7" i="1" l="1"/>
  <c r="D27" i="1" s="1"/>
  <c r="C28" i="1"/>
  <c r="C29" i="1"/>
  <c r="D29" i="1" s="1"/>
  <c r="C30" i="1"/>
  <c r="D30" i="1" s="1"/>
  <c r="C26" i="1"/>
  <c r="D26" i="1" s="1"/>
  <c r="C38" i="1"/>
  <c r="C48" i="1"/>
  <c r="C53" i="1"/>
  <c r="C52" i="1"/>
  <c r="C51" i="1"/>
  <c r="C50" i="1"/>
  <c r="C49" i="1"/>
  <c r="C39" i="1"/>
  <c r="C40" i="1"/>
  <c r="C41" i="1"/>
  <c r="C42" i="1"/>
  <c r="C43" i="1"/>
  <c r="H3" i="2"/>
  <c r="A9" i="2"/>
  <c r="A10" i="2"/>
  <c r="A11" i="2"/>
  <c r="A12" i="2"/>
  <c r="A13" i="2"/>
  <c r="A14" i="2"/>
  <c r="A15" i="2"/>
  <c r="A16" i="2"/>
  <c r="A17" i="2"/>
  <c r="A18" i="2"/>
  <c r="A19" i="2"/>
  <c r="A20" i="2"/>
  <c r="A4" i="2"/>
  <c r="A5" i="2"/>
  <c r="A6" i="2"/>
  <c r="A7" i="2"/>
  <c r="A8" i="2"/>
  <c r="A3" i="2"/>
  <c r="C34" i="1"/>
  <c r="D22" i="1"/>
  <c r="D23" i="1" s="1"/>
  <c r="D16" i="1"/>
  <c r="C35" i="1" s="1"/>
  <c r="D28" i="1"/>
  <c r="D49" i="1" l="1"/>
  <c r="D52" i="1"/>
  <c r="D51" i="1"/>
  <c r="D48" i="1"/>
  <c r="D50" i="1"/>
  <c r="D53" i="1"/>
  <c r="D42" i="1"/>
  <c r="D41" i="1"/>
  <c r="D38" i="1"/>
  <c r="D40" i="1"/>
  <c r="D43" i="1"/>
  <c r="D39" i="1"/>
  <c r="D54" i="1" l="1"/>
  <c r="D44" i="1"/>
</calcChain>
</file>

<file path=xl/sharedStrings.xml><?xml version="1.0" encoding="utf-8"?>
<sst xmlns="http://schemas.openxmlformats.org/spreadsheetml/2006/main" count="82" uniqueCount="35">
  <si>
    <t>Quanto investir por mês?</t>
  </si>
  <si>
    <t>INVESTIMENTO MENSAL</t>
  </si>
  <si>
    <t>Por quantos anos?</t>
  </si>
  <si>
    <t>Taxa de Rendimento mensal?</t>
  </si>
  <si>
    <t>Patrimônio acumulado?</t>
  </si>
  <si>
    <t>Dividendos Mensais?</t>
  </si>
  <si>
    <t>Quanto em 2 anos?</t>
  </si>
  <si>
    <t>Quanto em 20 anos?</t>
  </si>
  <si>
    <t>Quanto em 10 anos?</t>
  </si>
  <si>
    <t>Quanto em 5 anos?</t>
  </si>
  <si>
    <t>Quanto em 30 anos?</t>
  </si>
  <si>
    <t>Dividendo</t>
  </si>
  <si>
    <t>Rendimento Carteira</t>
  </si>
  <si>
    <t>Salário</t>
  </si>
  <si>
    <t>CONFIGURAÇÕES</t>
  </si>
  <si>
    <t>Conservador</t>
  </si>
  <si>
    <t>Moderado</t>
  </si>
  <si>
    <t>Agressivo</t>
  </si>
  <si>
    <t>VALOR A SER INVESTIDO POR MÊS</t>
  </si>
  <si>
    <t>PERFIL</t>
  </si>
  <si>
    <t>TIPO DE FII</t>
  </si>
  <si>
    <t>Percentual Sugerido</t>
  </si>
  <si>
    <t>Valores</t>
  </si>
  <si>
    <t>PAPEL</t>
  </si>
  <si>
    <t>TIJOLO</t>
  </si>
  <si>
    <t>HIBRIDOS</t>
  </si>
  <si>
    <t>FOFs</t>
  </si>
  <si>
    <t>DESENVOLVIMENTO</t>
  </si>
  <si>
    <t>HOTELARIAS</t>
  </si>
  <si>
    <t>%</t>
  </si>
  <si>
    <t>CHAVE</t>
  </si>
  <si>
    <t>Moderado-TIJOLO</t>
  </si>
  <si>
    <t>Sugestão de Investimento (30%)</t>
  </si>
  <si>
    <t>VALOR SUGERIDO A SER INVESTIDO POR MÊS</t>
  </si>
  <si>
    <t>Cenários Valor Mensal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</si>
</sst>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R$&quot;\ #,##0.00;[Red]\-&quot;R$&quot;\ #,##0.00"/>
    <numFmt numFmtId="164" formatCode="&quot;R$&quot;\ #,##0.00"/>
  </numFmts>
  <fonts count="10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theme="0"/>
      <name val="Segoe UI Semibold"/>
      <family val="2"/>
    </font>
    <font>
      <sz val="12"/>
      <color theme="1"/>
      <name val="Segoe UI"/>
      <family val="2"/>
    </font>
    <font>
      <sz val="11"/>
      <color theme="1"/>
      <name val="Segoe UI"/>
      <family val="2"/>
    </font>
    <font>
      <b/>
      <sz val="11"/>
      <color theme="1"/>
      <name val="Segoe UI"/>
      <family val="2"/>
    </font>
    <font>
      <b/>
      <sz val="12"/>
      <color theme="1"/>
      <name val="Segoe UI"/>
      <family val="2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EB9C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indexed="64"/>
      </right>
      <top/>
      <bottom style="thin">
        <color theme="0" tint="-0.24994659260841701"/>
      </bottom>
      <diagonal/>
    </border>
    <border>
      <left style="medium">
        <color indexed="64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indexed="64"/>
      </left>
      <right style="thin">
        <color theme="0" tint="-0.24994659260841701"/>
      </right>
      <top style="thin">
        <color theme="0" tint="-0.24994659260841701"/>
      </top>
      <bottom style="medium">
        <color indexed="64"/>
      </bottom>
      <diagonal/>
    </border>
    <border>
      <left style="thin">
        <color theme="0" tint="-0.24994659260841701"/>
      </left>
      <right style="medium">
        <color indexed="64"/>
      </right>
      <top style="thin">
        <color theme="0" tint="-0.24994659260841701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theme="0" tint="-4.9989318521683403E-2"/>
      </left>
      <right style="medium">
        <color theme="0" tint="-4.9989318521683403E-2"/>
      </right>
      <top style="medium">
        <color theme="0" tint="-4.9989318521683403E-2"/>
      </top>
      <bottom style="medium">
        <color theme="0" tint="-4.9989318521683403E-2"/>
      </bottom>
      <diagonal/>
    </border>
    <border>
      <left style="medium">
        <color indexed="64"/>
      </left>
      <right style="medium">
        <color theme="0" tint="-4.9989318521683403E-2"/>
      </right>
      <top style="medium">
        <color theme="0" tint="-4.9989318521683403E-2"/>
      </top>
      <bottom style="medium">
        <color theme="0" tint="-4.9989318521683403E-2"/>
      </bottom>
      <diagonal/>
    </border>
    <border>
      <left style="medium">
        <color theme="0" tint="-4.9989318521683403E-2"/>
      </left>
      <right style="medium">
        <color indexed="64"/>
      </right>
      <top style="medium">
        <color theme="0" tint="-4.9989318521683403E-2"/>
      </top>
      <bottom style="medium">
        <color theme="0" tint="-4.9989318521683403E-2"/>
      </bottom>
      <diagonal/>
    </border>
    <border>
      <left style="medium">
        <color indexed="64"/>
      </left>
      <right style="medium">
        <color theme="0" tint="-4.9989318521683403E-2"/>
      </right>
      <top style="medium">
        <color theme="0" tint="-4.9989318521683403E-2"/>
      </top>
      <bottom style="medium">
        <color indexed="64"/>
      </bottom>
      <diagonal/>
    </border>
    <border>
      <left style="medium">
        <color theme="0" tint="-4.9989318521683403E-2"/>
      </left>
      <right style="medium">
        <color theme="0" tint="-4.9989318521683403E-2"/>
      </right>
      <top style="medium">
        <color theme="0" tint="-4.9989318521683403E-2"/>
      </top>
      <bottom style="medium">
        <color indexed="64"/>
      </bottom>
      <diagonal/>
    </border>
    <border>
      <left style="medium">
        <color theme="0" tint="-4.9989318521683403E-2"/>
      </left>
      <right style="medium">
        <color indexed="64"/>
      </right>
      <top style="medium">
        <color theme="0" tint="-4.9989318521683403E-2"/>
      </top>
      <bottom style="medium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theme="0"/>
      </bottom>
      <diagonal/>
    </border>
  </borders>
  <cellStyleXfs count="3">
    <xf numFmtId="0" fontId="0" fillId="0" borderId="0"/>
    <xf numFmtId="9" fontId="7" fillId="0" borderId="0" applyFont="0" applyFill="0" applyBorder="0" applyAlignment="0" applyProtection="0"/>
    <xf numFmtId="0" fontId="8" fillId="6" borderId="0" applyNumberFormat="0" applyBorder="0" applyAlignment="0" applyProtection="0"/>
  </cellStyleXfs>
  <cellXfs count="57">
    <xf numFmtId="0" fontId="0" fillId="0" borderId="0" xfId="0"/>
    <xf numFmtId="0" fontId="1" fillId="0" borderId="0" xfId="0" applyFont="1"/>
    <xf numFmtId="0" fontId="2" fillId="2" borderId="2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left" indent="1"/>
    </xf>
    <xf numFmtId="8" fontId="4" fillId="3" borderId="10" xfId="0" applyNumberFormat="1" applyFont="1" applyFill="1" applyBorder="1" applyAlignment="1">
      <alignment horizontal="center" vertical="center"/>
    </xf>
    <xf numFmtId="8" fontId="4" fillId="3" borderId="12" xfId="0" applyNumberFormat="1" applyFont="1" applyFill="1" applyBorder="1" applyAlignment="1">
      <alignment horizontal="center"/>
    </xf>
    <xf numFmtId="0" fontId="3" fillId="3" borderId="13" xfId="0" applyFont="1" applyFill="1" applyBorder="1" applyAlignment="1">
      <alignment horizontal="left" indent="1"/>
    </xf>
    <xf numFmtId="8" fontId="4" fillId="3" borderId="14" xfId="0" applyNumberFormat="1" applyFont="1" applyFill="1" applyBorder="1" applyAlignment="1">
      <alignment horizontal="center" vertical="center"/>
    </xf>
    <xf numFmtId="8" fontId="4" fillId="3" borderId="15" xfId="0" applyNumberFormat="1" applyFont="1" applyFill="1" applyBorder="1" applyAlignment="1">
      <alignment horizontal="center"/>
    </xf>
    <xf numFmtId="164" fontId="4" fillId="0" borderId="4" xfId="0" applyNumberFormat="1" applyFont="1" applyBorder="1" applyAlignment="1">
      <alignment horizontal="center"/>
    </xf>
    <xf numFmtId="10" fontId="4" fillId="0" borderId="6" xfId="0" applyNumberFormat="1" applyFont="1" applyBorder="1" applyAlignment="1">
      <alignment horizontal="center"/>
    </xf>
    <xf numFmtId="164" fontId="4" fillId="5" borderId="8" xfId="0" applyNumberFormat="1" applyFont="1" applyFill="1" applyBorder="1" applyAlignment="1">
      <alignment horizontal="center"/>
    </xf>
    <xf numFmtId="164" fontId="5" fillId="0" borderId="4" xfId="0" applyNumberFormat="1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10" fontId="5" fillId="0" borderId="6" xfId="0" applyNumberFormat="1" applyFont="1" applyBorder="1" applyAlignment="1">
      <alignment horizontal="center" vertical="center"/>
    </xf>
    <xf numFmtId="8" fontId="5" fillId="3" borderId="6" xfId="0" applyNumberFormat="1" applyFont="1" applyFill="1" applyBorder="1" applyAlignment="1">
      <alignment horizontal="center"/>
    </xf>
    <xf numFmtId="8" fontId="5" fillId="3" borderId="8" xfId="0" applyNumberFormat="1" applyFont="1" applyFill="1" applyBorder="1" applyAlignment="1">
      <alignment horizontal="center"/>
    </xf>
    <xf numFmtId="0" fontId="6" fillId="3" borderId="7" xfId="0" applyFont="1" applyFill="1" applyBorder="1" applyAlignment="1">
      <alignment horizontal="left" indent="1"/>
    </xf>
    <xf numFmtId="0" fontId="6" fillId="3" borderId="18" xfId="0" applyFont="1" applyFill="1" applyBorder="1" applyAlignment="1">
      <alignment horizontal="left" indent="1"/>
    </xf>
    <xf numFmtId="0" fontId="2" fillId="2" borderId="1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left" indent="1"/>
    </xf>
    <xf numFmtId="0" fontId="3" fillId="5" borderId="16" xfId="0" applyFont="1" applyFill="1" applyBorder="1" applyAlignment="1">
      <alignment horizontal="left" indent="1"/>
    </xf>
    <xf numFmtId="0" fontId="3" fillId="5" borderId="5" xfId="0" applyFont="1" applyFill="1" applyBorder="1" applyAlignment="1">
      <alignment horizontal="left" indent="1"/>
    </xf>
    <xf numFmtId="0" fontId="3" fillId="5" borderId="17" xfId="0" applyFont="1" applyFill="1" applyBorder="1" applyAlignment="1">
      <alignment horizontal="left" indent="1"/>
    </xf>
    <xf numFmtId="0" fontId="3" fillId="5" borderId="7" xfId="0" applyFont="1" applyFill="1" applyBorder="1" applyAlignment="1">
      <alignment horizontal="left" indent="1"/>
    </xf>
    <xf numFmtId="0" fontId="3" fillId="5" borderId="18" xfId="0" applyFont="1" applyFill="1" applyBorder="1" applyAlignment="1">
      <alignment horizontal="left" indent="1"/>
    </xf>
    <xf numFmtId="0" fontId="6" fillId="3" borderId="5" xfId="0" applyFont="1" applyFill="1" applyBorder="1" applyAlignment="1">
      <alignment horizontal="left" indent="1"/>
    </xf>
    <xf numFmtId="0" fontId="6" fillId="3" borderId="17" xfId="0" applyFont="1" applyFill="1" applyBorder="1" applyAlignment="1">
      <alignment horizontal="left" indent="1"/>
    </xf>
    <xf numFmtId="0" fontId="8" fillId="6" borderId="0" xfId="2"/>
    <xf numFmtId="0" fontId="8" fillId="6" borderId="0" xfId="2" applyAlignment="1">
      <alignment horizontal="center" vertic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 vertical="center"/>
    </xf>
    <xf numFmtId="0" fontId="0" fillId="7" borderId="0" xfId="0" applyFill="1"/>
    <xf numFmtId="0" fontId="9" fillId="7" borderId="0" xfId="0" applyFont="1" applyFill="1" applyAlignment="1">
      <alignment horizontal="center"/>
    </xf>
    <xf numFmtId="0" fontId="9" fillId="5" borderId="0" xfId="0" applyFont="1" applyFill="1"/>
    <xf numFmtId="164" fontId="9" fillId="5" borderId="0" xfId="0" applyNumberFormat="1" applyFont="1" applyFill="1" applyAlignment="1">
      <alignment horizontal="center" vertical="center"/>
    </xf>
    <xf numFmtId="0" fontId="0" fillId="5" borderId="0" xfId="0" applyFill="1"/>
    <xf numFmtId="164" fontId="9" fillId="7" borderId="0" xfId="0" applyNumberFormat="1" applyFont="1" applyFill="1" applyAlignment="1">
      <alignment horizontal="center" vertical="center"/>
    </xf>
    <xf numFmtId="164" fontId="0" fillId="5" borderId="0" xfId="0" applyNumberFormat="1" applyFill="1" applyAlignment="1">
      <alignment horizontal="center" vertical="center"/>
    </xf>
    <xf numFmtId="0" fontId="0" fillId="0" borderId="19" xfId="0" applyBorder="1"/>
    <xf numFmtId="0" fontId="0" fillId="0" borderId="19" xfId="0" applyBorder="1" applyAlignment="1">
      <alignment horizontal="center"/>
    </xf>
    <xf numFmtId="9" fontId="0" fillId="0" borderId="19" xfId="0" applyNumberFormat="1" applyBorder="1" applyAlignment="1">
      <alignment horizontal="center" vertical="center"/>
    </xf>
    <xf numFmtId="9" fontId="0" fillId="0" borderId="0" xfId="1" applyNumberFormat="1" applyFont="1" applyFill="1" applyBorder="1" applyAlignment="1">
      <alignment horizontal="center" vertical="center"/>
    </xf>
    <xf numFmtId="9" fontId="0" fillId="0" borderId="0" xfId="1" applyNumberFormat="1" applyFont="1" applyAlignment="1">
      <alignment horizontal="center"/>
    </xf>
    <xf numFmtId="9" fontId="0" fillId="0" borderId="19" xfId="1" applyNumberFormat="1" applyFont="1" applyBorder="1" applyAlignment="1">
      <alignment horizontal="center"/>
    </xf>
    <xf numFmtId="9" fontId="8" fillId="6" borderId="0" xfId="1" applyFont="1" applyFill="1"/>
    <xf numFmtId="0" fontId="0" fillId="8" borderId="0" xfId="0" applyFill="1"/>
    <xf numFmtId="0" fontId="0" fillId="8" borderId="0" xfId="0" applyFill="1" applyAlignment="1">
      <alignment horizontal="center"/>
    </xf>
    <xf numFmtId="0" fontId="0" fillId="9" borderId="0" xfId="0" applyFill="1"/>
    <xf numFmtId="164" fontId="9" fillId="9" borderId="0" xfId="0" applyNumberFormat="1" applyFont="1" applyFill="1" applyAlignment="1">
      <alignment horizontal="center" vertical="center"/>
    </xf>
    <xf numFmtId="0" fontId="9" fillId="7" borderId="20" xfId="0" applyFont="1" applyFill="1" applyBorder="1" applyAlignment="1">
      <alignment horizontal="center"/>
    </xf>
  </cellXfs>
  <cellStyles count="3">
    <cellStyle name="Neutro" xfId="2" builtinId="28"/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APP!$C$37</c:f>
              <c:strCache>
                <c:ptCount val="1"/>
                <c:pt idx="0">
                  <c:v>Percentual Sugerido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APP!$B$38:$B$43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HIBRIDOS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APP!$C$38:$C$43</c:f>
              <c:numCache>
                <c:formatCode>0%</c:formatCode>
                <c:ptCount val="6"/>
                <c:pt idx="0">
                  <c:v>0.5</c:v>
                </c:pt>
                <c:pt idx="1">
                  <c:v>0.1</c:v>
                </c:pt>
                <c:pt idx="2">
                  <c:v>0.05</c:v>
                </c:pt>
                <c:pt idx="3">
                  <c:v>0.05</c:v>
                </c:pt>
                <c:pt idx="4">
                  <c:v>0.2</c:v>
                </c:pt>
                <c:pt idx="5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9A-4D59-A4F8-D624F67B15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20376</xdr:colOff>
      <xdr:row>0</xdr:row>
      <xdr:rowOff>54834</xdr:rowOff>
    </xdr:from>
    <xdr:to>
      <xdr:col>3</xdr:col>
      <xdr:colOff>1311800</xdr:colOff>
      <xdr:row>11</xdr:row>
      <xdr:rowOff>72642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41A80C66-D768-34EF-D21C-B03E68F1AF8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44" t="3881" r="336" b="76085"/>
        <a:stretch/>
      </xdr:blipFill>
      <xdr:spPr>
        <a:xfrm>
          <a:off x="115957" y="51024"/>
          <a:ext cx="5615609" cy="2026009"/>
        </a:xfrm>
        <a:prstGeom prst="rect">
          <a:avLst/>
        </a:prstGeom>
        <a:ln w="38100" cap="sq">
          <a:solidFill>
            <a:schemeClr val="accent6">
              <a:lumMod val="60000"/>
              <a:lumOff val="40000"/>
            </a:schemeClr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>
    <xdr:from>
      <xdr:col>1</xdr:col>
      <xdr:colOff>372427</xdr:colOff>
      <xdr:row>71</xdr:row>
      <xdr:rowOff>0</xdr:rowOff>
    </xdr:from>
    <xdr:to>
      <xdr:col>3</xdr:col>
      <xdr:colOff>621982</xdr:colOff>
      <xdr:row>84</xdr:row>
      <xdr:rowOff>160972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092DE0A-A5B4-4EEA-9703-2A7129EAFF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610552</xdr:colOff>
      <xdr:row>54</xdr:row>
      <xdr:rowOff>54292</xdr:rowOff>
    </xdr:from>
    <xdr:to>
      <xdr:col>3</xdr:col>
      <xdr:colOff>863917</xdr:colOff>
      <xdr:row>69</xdr:row>
      <xdr:rowOff>84772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321EF177-0E5F-6E24-BF59-E4873A0E28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C79C6-FE8B-4E39-8036-73953C705970}">
  <dimension ref="A1:H69"/>
  <sheetViews>
    <sheetView showGridLines="0" showRowColHeaders="0" tabSelected="1" zoomScaleNormal="100" workbookViewId="0">
      <selection activeCell="B32" sqref="B32"/>
    </sheetView>
  </sheetViews>
  <sheetFormatPr defaultColWidth="0" defaultRowHeight="14.4" zeroHeight="1" x14ac:dyDescent="0.3"/>
  <cols>
    <col min="1" max="1" width="1.44140625" customWidth="1"/>
    <col min="2" max="2" width="45" customWidth="1"/>
    <col min="3" max="3" width="18" bestFit="1" customWidth="1"/>
    <col min="4" max="4" width="19.33203125" bestFit="1" customWidth="1"/>
    <col min="5" max="5" width="1.44140625" customWidth="1"/>
    <col min="6" max="8" width="3.109375" hidden="1" customWidth="1"/>
    <col min="9" max="11" width="8.88671875" hidden="1" customWidth="1"/>
    <col min="12" max="16384" width="8.88671875" hidden="1"/>
  </cols>
  <sheetData>
    <row r="1" spans="2:4" x14ac:dyDescent="0.3"/>
    <row r="2" spans="2:4" x14ac:dyDescent="0.3"/>
    <row r="3" spans="2:4" x14ac:dyDescent="0.3"/>
    <row r="4" spans="2:4" x14ac:dyDescent="0.3"/>
    <row r="5" spans="2:4" x14ac:dyDescent="0.3"/>
    <row r="6" spans="2:4" x14ac:dyDescent="0.3"/>
    <row r="7" spans="2:4" x14ac:dyDescent="0.3"/>
    <row r="8" spans="2:4" x14ac:dyDescent="0.3"/>
    <row r="9" spans="2:4" x14ac:dyDescent="0.3"/>
    <row r="10" spans="2:4" x14ac:dyDescent="0.3"/>
    <row r="11" spans="2:4" x14ac:dyDescent="0.3"/>
    <row r="12" spans="2:4" ht="15" thickBot="1" x14ac:dyDescent="0.35"/>
    <row r="13" spans="2:4" ht="29.4" x14ac:dyDescent="0.3">
      <c r="B13" s="22" t="s">
        <v>14</v>
      </c>
      <c r="C13" s="23"/>
      <c r="D13" s="24"/>
    </row>
    <row r="14" spans="2:4" ht="19.2" x14ac:dyDescent="0.45">
      <c r="B14" s="25" t="s">
        <v>13</v>
      </c>
      <c r="C14" s="26"/>
      <c r="D14" s="9">
        <v>3150</v>
      </c>
    </row>
    <row r="15" spans="2:4" ht="19.2" x14ac:dyDescent="0.45">
      <c r="B15" s="27" t="s">
        <v>12</v>
      </c>
      <c r="C15" s="28"/>
      <c r="D15" s="10">
        <v>1.0789999999999999E-2</v>
      </c>
    </row>
    <row r="16" spans="2:4" ht="19.8" thickBot="1" x14ac:dyDescent="0.5">
      <c r="B16" s="29" t="s">
        <v>32</v>
      </c>
      <c r="C16" s="30"/>
      <c r="D16" s="11">
        <f>D14*30%</f>
        <v>945</v>
      </c>
    </row>
    <row r="17" spans="1:4" ht="15" thickBot="1" x14ac:dyDescent="0.35"/>
    <row r="18" spans="1:4" ht="29.4" x14ac:dyDescent="0.3">
      <c r="B18" s="19" t="s">
        <v>1</v>
      </c>
      <c r="C18" s="20"/>
      <c r="D18" s="21"/>
    </row>
    <row r="19" spans="1:4" ht="19.2" x14ac:dyDescent="0.45">
      <c r="B19" s="25" t="s">
        <v>0</v>
      </c>
      <c r="C19" s="26"/>
      <c r="D19" s="12">
        <v>500</v>
      </c>
    </row>
    <row r="20" spans="1:4" ht="19.2" x14ac:dyDescent="0.45">
      <c r="B20" s="27" t="s">
        <v>2</v>
      </c>
      <c r="C20" s="28"/>
      <c r="D20" s="13">
        <v>5</v>
      </c>
    </row>
    <row r="21" spans="1:4" ht="19.2" x14ac:dyDescent="0.45">
      <c r="B21" s="27" t="s">
        <v>3</v>
      </c>
      <c r="C21" s="28"/>
      <c r="D21" s="14">
        <v>1.0789999999999999E-2</v>
      </c>
    </row>
    <row r="22" spans="1:4" ht="19.2" x14ac:dyDescent="0.45">
      <c r="B22" s="31" t="s">
        <v>4</v>
      </c>
      <c r="C22" s="32"/>
      <c r="D22" s="15">
        <f>FV(taxa_mensal,qtd_anos*12,aporte*-1)</f>
        <v>41888.456999243819</v>
      </c>
    </row>
    <row r="23" spans="1:4" ht="19.8" thickBot="1" x14ac:dyDescent="0.5">
      <c r="B23" s="17" t="s">
        <v>5</v>
      </c>
      <c r="C23" s="18"/>
      <c r="D23" s="16">
        <f>patrimonio*Rendimento_Carteira</f>
        <v>451.97645102184077</v>
      </c>
    </row>
    <row r="24" spans="1:4" ht="9.6" customHeight="1" thickBot="1" x14ac:dyDescent="0.35"/>
    <row r="25" spans="1:4" ht="30" thickBot="1" x14ac:dyDescent="0.35">
      <c r="B25" s="19" t="s">
        <v>34</v>
      </c>
      <c r="C25" s="20"/>
      <c r="D25" s="2" t="s">
        <v>11</v>
      </c>
    </row>
    <row r="26" spans="1:4" ht="19.8" thickBot="1" x14ac:dyDescent="0.5">
      <c r="A26" s="1">
        <v>2</v>
      </c>
      <c r="B26" s="3" t="s">
        <v>6</v>
      </c>
      <c r="C26" s="4">
        <f>IF($B$25="Cenários Valor Sugerido",FV($D$21,$A26*12,$D$16*-1),FV($D$21,$A26*12,$D$19*-1))</f>
        <v>13613.813648822608</v>
      </c>
      <c r="D26" s="5">
        <f>C26*Rendimento_Carteira</f>
        <v>146.89304927079593</v>
      </c>
    </row>
    <row r="27" spans="1:4" ht="19.8" thickBot="1" x14ac:dyDescent="0.5">
      <c r="A27" s="1">
        <v>5</v>
      </c>
      <c r="B27" s="3" t="s">
        <v>9</v>
      </c>
      <c r="C27" s="4">
        <f t="shared" ref="C27:C30" si="0">IF($B$25="Cenários Valor Sugerido",FV($D$21,$A27*12,$D$16*-1),FV($D$21,$A27*12,$D$19*-1))</f>
        <v>41888.456999243819</v>
      </c>
      <c r="D27" s="5">
        <f>C27*Rendimento_Carteira</f>
        <v>451.97645102184077</v>
      </c>
    </row>
    <row r="28" spans="1:4" ht="19.8" thickBot="1" x14ac:dyDescent="0.5">
      <c r="A28" s="1">
        <v>10</v>
      </c>
      <c r="B28" s="3" t="s">
        <v>8</v>
      </c>
      <c r="C28" s="4">
        <f t="shared" si="0"/>
        <v>121642.1062650861</v>
      </c>
      <c r="D28" s="5">
        <f>C28*Rendimento_Carteira</f>
        <v>1312.5183266002789</v>
      </c>
    </row>
    <row r="29" spans="1:4" ht="19.8" thickBot="1" x14ac:dyDescent="0.5">
      <c r="A29" s="1">
        <v>20</v>
      </c>
      <c r="B29" s="3" t="s">
        <v>7</v>
      </c>
      <c r="C29" s="4">
        <f t="shared" si="0"/>
        <v>562599.20004854025</v>
      </c>
      <c r="D29" s="5">
        <f>C29*Rendimento_Carteira</f>
        <v>6070.4453685237486</v>
      </c>
    </row>
    <row r="30" spans="1:4" ht="19.8" thickBot="1" x14ac:dyDescent="0.5">
      <c r="A30" s="1">
        <v>30</v>
      </c>
      <c r="B30" s="6" t="s">
        <v>10</v>
      </c>
      <c r="C30" s="7">
        <f t="shared" si="0"/>
        <v>2161084.8275023573</v>
      </c>
      <c r="D30" s="8">
        <f>C30*Rendimento_Carteira</f>
        <v>23318.105288750434</v>
      </c>
    </row>
    <row r="31" spans="1:4" x14ac:dyDescent="0.3"/>
    <row r="32" spans="1:4" x14ac:dyDescent="0.3"/>
    <row r="33" spans="2:4" x14ac:dyDescent="0.3">
      <c r="B33" s="33" t="s">
        <v>19</v>
      </c>
      <c r="C33" s="34" t="s">
        <v>17</v>
      </c>
      <c r="D33" s="33"/>
    </row>
    <row r="34" spans="2:4" x14ac:dyDescent="0.3">
      <c r="B34" s="40" t="s">
        <v>18</v>
      </c>
      <c r="C34" s="41">
        <f>aporte</f>
        <v>500</v>
      </c>
      <c r="D34" s="42"/>
    </row>
    <row r="35" spans="2:4" x14ac:dyDescent="0.3">
      <c r="B35" s="40" t="s">
        <v>33</v>
      </c>
      <c r="C35" s="41">
        <f>sugestao_investimento</f>
        <v>945</v>
      </c>
      <c r="D35" s="42"/>
    </row>
    <row r="36" spans="2:4" x14ac:dyDescent="0.3"/>
    <row r="37" spans="2:4" x14ac:dyDescent="0.3">
      <c r="B37" s="39" t="s">
        <v>20</v>
      </c>
      <c r="C37" s="39" t="s">
        <v>21</v>
      </c>
      <c r="D37" s="39" t="s">
        <v>22</v>
      </c>
    </row>
    <row r="38" spans="2:4" x14ac:dyDescent="0.3">
      <c r="B38" s="35" t="s">
        <v>23</v>
      </c>
      <c r="C38" s="37">
        <f>VLOOKUP($C$33&amp;"-"&amp;B38,Planilha1!$A:$D,4,)</f>
        <v>0.5</v>
      </c>
      <c r="D38" s="44">
        <f>C38*$C$34</f>
        <v>250</v>
      </c>
    </row>
    <row r="39" spans="2:4" x14ac:dyDescent="0.3">
      <c r="B39" s="35" t="s">
        <v>24</v>
      </c>
      <c r="C39" s="37">
        <f>VLOOKUP($C$33&amp;"-"&amp;B39,Planilha1!$A:$D,4,)</f>
        <v>0.1</v>
      </c>
      <c r="D39" s="44">
        <f t="shared" ref="D39:D43" si="1">C39*$C$34</f>
        <v>50</v>
      </c>
    </row>
    <row r="40" spans="2:4" x14ac:dyDescent="0.3">
      <c r="B40" s="35" t="s">
        <v>25</v>
      </c>
      <c r="C40" s="37">
        <f>VLOOKUP($C$33&amp;"-"&amp;B40,Planilha1!$A:$D,4,)</f>
        <v>0.05</v>
      </c>
      <c r="D40" s="44">
        <f t="shared" si="1"/>
        <v>25</v>
      </c>
    </row>
    <row r="41" spans="2:4" x14ac:dyDescent="0.3">
      <c r="B41" s="35" t="s">
        <v>26</v>
      </c>
      <c r="C41" s="37">
        <f>VLOOKUP($C$33&amp;"-"&amp;B41,Planilha1!$A:$D,4,)</f>
        <v>0.05</v>
      </c>
      <c r="D41" s="44">
        <f t="shared" si="1"/>
        <v>25</v>
      </c>
    </row>
    <row r="42" spans="2:4" x14ac:dyDescent="0.3">
      <c r="B42" s="35" t="s">
        <v>27</v>
      </c>
      <c r="C42" s="37">
        <f>VLOOKUP($C$33&amp;"-"&amp;B42,Planilha1!$A:$D,4,)</f>
        <v>0.2</v>
      </c>
      <c r="D42" s="44">
        <f t="shared" si="1"/>
        <v>100</v>
      </c>
    </row>
    <row r="43" spans="2:4" x14ac:dyDescent="0.3">
      <c r="B43" s="35" t="s">
        <v>28</v>
      </c>
      <c r="C43" s="37">
        <f>VLOOKUP($C$33&amp;"-"&amp;B43,Planilha1!$A:$D,4,)</f>
        <v>0.1</v>
      </c>
      <c r="D43" s="44">
        <f t="shared" si="1"/>
        <v>50</v>
      </c>
    </row>
    <row r="44" spans="2:4" x14ac:dyDescent="0.3">
      <c r="B44" s="38"/>
      <c r="C44" s="38"/>
      <c r="D44" s="43">
        <f>SUM(D38:D43)</f>
        <v>500</v>
      </c>
    </row>
    <row r="45" spans="2:4" s="54" customFormat="1" x14ac:dyDescent="0.3">
      <c r="D45" s="55"/>
    </row>
    <row r="46" spans="2:4" s="54" customFormat="1" x14ac:dyDescent="0.3">
      <c r="B46" s="56" t="s">
        <v>33</v>
      </c>
      <c r="C46" s="56"/>
      <c r="D46" s="56"/>
    </row>
    <row r="47" spans="2:4" x14ac:dyDescent="0.3">
      <c r="B47" s="39" t="s">
        <v>20</v>
      </c>
      <c r="C47" s="39" t="s">
        <v>21</v>
      </c>
      <c r="D47" s="39" t="s">
        <v>22</v>
      </c>
    </row>
    <row r="48" spans="2:4" x14ac:dyDescent="0.3">
      <c r="B48" s="35" t="s">
        <v>23</v>
      </c>
      <c r="C48" s="37">
        <f>VLOOKUP($C$33&amp;"-"&amp;B48,Planilha1!$A:$D,4,)</f>
        <v>0.5</v>
      </c>
      <c r="D48" s="44">
        <f>C48*$C$35</f>
        <v>472.5</v>
      </c>
    </row>
    <row r="49" spans="2:4" x14ac:dyDescent="0.3">
      <c r="B49" s="35" t="s">
        <v>24</v>
      </c>
      <c r="C49" s="37">
        <f>VLOOKUP($C$33&amp;"-"&amp;B49,Planilha1!$A:$D,4,)</f>
        <v>0.1</v>
      </c>
      <c r="D49" s="44">
        <f t="shared" ref="D49:D53" si="2">C49*$C$35</f>
        <v>94.5</v>
      </c>
    </row>
    <row r="50" spans="2:4" x14ac:dyDescent="0.3">
      <c r="B50" s="35" t="s">
        <v>25</v>
      </c>
      <c r="C50" s="37">
        <f>VLOOKUP($C$33&amp;"-"&amp;B50,Planilha1!$A:$D,4,)</f>
        <v>0.05</v>
      </c>
      <c r="D50" s="44">
        <f t="shared" si="2"/>
        <v>47.25</v>
      </c>
    </row>
    <row r="51" spans="2:4" x14ac:dyDescent="0.3">
      <c r="B51" s="35" t="s">
        <v>26</v>
      </c>
      <c r="C51" s="37">
        <f>VLOOKUP($C$33&amp;"-"&amp;B51,Planilha1!$A:$D,4,)</f>
        <v>0.05</v>
      </c>
      <c r="D51" s="44">
        <f t="shared" si="2"/>
        <v>47.25</v>
      </c>
    </row>
    <row r="52" spans="2:4" x14ac:dyDescent="0.3">
      <c r="B52" s="35" t="s">
        <v>27</v>
      </c>
      <c r="C52" s="37">
        <f>VLOOKUP($C$33&amp;"-"&amp;B52,Planilha1!$A:$D,4,)</f>
        <v>0.2</v>
      </c>
      <c r="D52" s="44">
        <f t="shared" si="2"/>
        <v>189</v>
      </c>
    </row>
    <row r="53" spans="2:4" x14ac:dyDescent="0.3">
      <c r="B53" s="35" t="s">
        <v>28</v>
      </c>
      <c r="C53" s="37">
        <f>VLOOKUP($C$33&amp;"-"&amp;B53,Planilha1!$A:$D,4,)</f>
        <v>0.1</v>
      </c>
      <c r="D53" s="44">
        <f t="shared" si="2"/>
        <v>94.5</v>
      </c>
    </row>
    <row r="54" spans="2:4" x14ac:dyDescent="0.3">
      <c r="B54" s="38"/>
      <c r="C54" s="38"/>
      <c r="D54" s="43">
        <f>SUM(D48:D53)</f>
        <v>945</v>
      </c>
    </row>
    <row r="55" spans="2:4" x14ac:dyDescent="0.3"/>
    <row r="56" spans="2:4" x14ac:dyDescent="0.3"/>
    <row r="57" spans="2:4" x14ac:dyDescent="0.3"/>
    <row r="58" spans="2:4" x14ac:dyDescent="0.3"/>
    <row r="59" spans="2:4" x14ac:dyDescent="0.3"/>
    <row r="60" spans="2:4" x14ac:dyDescent="0.3"/>
    <row r="61" spans="2:4" x14ac:dyDescent="0.3"/>
    <row r="62" spans="2:4" x14ac:dyDescent="0.3"/>
    <row r="63" spans="2:4" x14ac:dyDescent="0.3"/>
    <row r="64" spans="2:4" x14ac:dyDescent="0.3"/>
    <row r="65" x14ac:dyDescent="0.3"/>
    <row r="66" x14ac:dyDescent="0.3"/>
    <row r="67" x14ac:dyDescent="0.3"/>
    <row r="68" x14ac:dyDescent="0.3"/>
    <row r="69" x14ac:dyDescent="0.3"/>
  </sheetData>
  <mergeCells count="12">
    <mergeCell ref="B46:D46"/>
    <mergeCell ref="B25:C25"/>
    <mergeCell ref="B19:C19"/>
    <mergeCell ref="B20:C20"/>
    <mergeCell ref="B21:C21"/>
    <mergeCell ref="B22:C22"/>
    <mergeCell ref="B23:C23"/>
    <mergeCell ref="B18:D18"/>
    <mergeCell ref="B13:D13"/>
    <mergeCell ref="B14:C14"/>
    <mergeCell ref="B15:C15"/>
    <mergeCell ref="B16:C16"/>
  </mergeCells>
  <dataValidations count="2">
    <dataValidation type="list" allowBlank="1" showInputMessage="1" showErrorMessage="1" sqref="C33" xr:uid="{CA6094A6-9B0A-467E-B8A0-581F8FFC9C9E}">
      <formula1>"Conservador, Moderado, Agressivo"</formula1>
    </dataValidation>
    <dataValidation type="list" allowBlank="1" showInputMessage="1" showErrorMessage="1" sqref="B25:C25" xr:uid="{93B4CF37-C317-4C47-A375-13E6B4BF01A5}">
      <formula1>"Cenários Valor Mensal,Cenários Valor Sugerido,"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AEFA13-0659-493F-B2E6-57F15C75851B}">
  <dimension ref="A2:H20"/>
  <sheetViews>
    <sheetView workbookViewId="0">
      <selection activeCell="A2" sqref="A2:D2"/>
    </sheetView>
  </sheetViews>
  <sheetFormatPr defaultRowHeight="14.4" x14ac:dyDescent="0.3"/>
  <cols>
    <col min="1" max="1" width="30.44140625" bestFit="1" customWidth="1"/>
    <col min="2" max="2" width="11.77734375" bestFit="1" customWidth="1"/>
    <col min="3" max="3" width="18.44140625" bestFit="1" customWidth="1"/>
    <col min="7" max="7" width="16.5546875" bestFit="1" customWidth="1"/>
  </cols>
  <sheetData>
    <row r="2" spans="1:8" x14ac:dyDescent="0.3">
      <c r="A2" s="52" t="s">
        <v>30</v>
      </c>
      <c r="B2" s="52" t="s">
        <v>19</v>
      </c>
      <c r="C2" s="52" t="s">
        <v>20</v>
      </c>
      <c r="D2" s="53" t="s">
        <v>29</v>
      </c>
      <c r="H2" t="s">
        <v>29</v>
      </c>
    </row>
    <row r="3" spans="1:8" x14ac:dyDescent="0.3">
      <c r="A3" t="str">
        <f>B3&amp;"-"&amp;C3</f>
        <v>Conservador-PAPEL</v>
      </c>
      <c r="B3" t="s">
        <v>15</v>
      </c>
      <c r="C3" s="35" t="s">
        <v>23</v>
      </c>
      <c r="D3" s="37">
        <v>0.3</v>
      </c>
      <c r="G3" s="33" t="s">
        <v>31</v>
      </c>
      <c r="H3" s="51">
        <f>VLOOKUP(G3,$A:$D,4,)</f>
        <v>0.35</v>
      </c>
    </row>
    <row r="4" spans="1:8" x14ac:dyDescent="0.3">
      <c r="A4" t="str">
        <f t="shared" ref="A4:A20" si="0">B4&amp;"-"&amp;C4</f>
        <v>Conservador-TIJOLO</v>
      </c>
      <c r="B4" t="s">
        <v>15</v>
      </c>
      <c r="C4" s="35" t="s">
        <v>24</v>
      </c>
      <c r="D4" s="37">
        <v>0.5</v>
      </c>
    </row>
    <row r="5" spans="1:8" x14ac:dyDescent="0.3">
      <c r="A5" t="str">
        <f t="shared" si="0"/>
        <v>Conservador-HIBRIDOS</v>
      </c>
      <c r="B5" t="s">
        <v>15</v>
      </c>
      <c r="C5" s="35" t="s">
        <v>25</v>
      </c>
      <c r="D5" s="37">
        <v>0.1</v>
      </c>
    </row>
    <row r="6" spans="1:8" x14ac:dyDescent="0.3">
      <c r="A6" t="str">
        <f t="shared" si="0"/>
        <v>Conservador-FOFs</v>
      </c>
      <c r="B6" t="s">
        <v>15</v>
      </c>
      <c r="C6" s="35" t="s">
        <v>26</v>
      </c>
      <c r="D6" s="37">
        <v>0.1</v>
      </c>
    </row>
    <row r="7" spans="1:8" x14ac:dyDescent="0.3">
      <c r="A7" t="str">
        <f t="shared" si="0"/>
        <v>Conservador-DESENVOLVIMENTO</v>
      </c>
      <c r="B7" t="s">
        <v>15</v>
      </c>
      <c r="C7" s="35" t="s">
        <v>27</v>
      </c>
      <c r="D7" s="37">
        <v>0</v>
      </c>
    </row>
    <row r="8" spans="1:8" ht="15" thickBot="1" x14ac:dyDescent="0.35">
      <c r="A8" s="45" t="str">
        <f t="shared" si="0"/>
        <v>Conservador-HOTELARIAS</v>
      </c>
      <c r="B8" s="45" t="s">
        <v>15</v>
      </c>
      <c r="C8" s="46" t="s">
        <v>28</v>
      </c>
      <c r="D8" s="47">
        <v>0</v>
      </c>
    </row>
    <row r="9" spans="1:8" x14ac:dyDescent="0.3">
      <c r="A9" t="str">
        <f t="shared" si="0"/>
        <v>Moderado-PAPEL</v>
      </c>
      <c r="B9" t="s">
        <v>16</v>
      </c>
      <c r="C9" s="35" t="s">
        <v>23</v>
      </c>
      <c r="D9" s="48">
        <v>0.32</v>
      </c>
    </row>
    <row r="10" spans="1:8" x14ac:dyDescent="0.3">
      <c r="A10" t="str">
        <f t="shared" si="0"/>
        <v>Moderado-TIJOLO</v>
      </c>
      <c r="B10" t="s">
        <v>16</v>
      </c>
      <c r="C10" s="35" t="s">
        <v>24</v>
      </c>
      <c r="D10" s="48">
        <v>0.35</v>
      </c>
    </row>
    <row r="11" spans="1:8" x14ac:dyDescent="0.3">
      <c r="A11" t="str">
        <f t="shared" si="0"/>
        <v>Moderado-HIBRIDOS</v>
      </c>
      <c r="B11" t="s">
        <v>16</v>
      </c>
      <c r="C11" s="35" t="s">
        <v>25</v>
      </c>
      <c r="D11" s="49">
        <v>0.08</v>
      </c>
    </row>
    <row r="12" spans="1:8" x14ac:dyDescent="0.3">
      <c r="A12" t="str">
        <f t="shared" si="0"/>
        <v>Moderado-FOFs</v>
      </c>
      <c r="B12" t="s">
        <v>16</v>
      </c>
      <c r="C12" s="35" t="s">
        <v>26</v>
      </c>
      <c r="D12" s="49">
        <v>0.05</v>
      </c>
    </row>
    <row r="13" spans="1:8" x14ac:dyDescent="0.3">
      <c r="A13" t="str">
        <f t="shared" si="0"/>
        <v>Moderado-DESENVOLVIMENTO</v>
      </c>
      <c r="B13" t="s">
        <v>16</v>
      </c>
      <c r="C13" s="35" t="s">
        <v>27</v>
      </c>
      <c r="D13" s="49">
        <v>0.1</v>
      </c>
    </row>
    <row r="14" spans="1:8" ht="15" thickBot="1" x14ac:dyDescent="0.35">
      <c r="A14" s="45" t="str">
        <f t="shared" si="0"/>
        <v>Moderado-HOTELARIAS</v>
      </c>
      <c r="B14" s="45" t="s">
        <v>16</v>
      </c>
      <c r="C14" s="46" t="s">
        <v>28</v>
      </c>
      <c r="D14" s="50">
        <v>0.1</v>
      </c>
    </row>
    <row r="15" spans="1:8" x14ac:dyDescent="0.3">
      <c r="A15" t="str">
        <f t="shared" si="0"/>
        <v>Agressivo-PAPEL</v>
      </c>
      <c r="B15" t="s">
        <v>17</v>
      </c>
      <c r="C15" s="35" t="s">
        <v>23</v>
      </c>
      <c r="D15" s="36">
        <v>0.5</v>
      </c>
    </row>
    <row r="16" spans="1:8" x14ac:dyDescent="0.3">
      <c r="A16" t="str">
        <f t="shared" si="0"/>
        <v>Agressivo-TIJOLO</v>
      </c>
      <c r="B16" t="s">
        <v>17</v>
      </c>
      <c r="C16" s="35" t="s">
        <v>24</v>
      </c>
      <c r="D16" s="36">
        <v>0.1</v>
      </c>
    </row>
    <row r="17" spans="1:4" x14ac:dyDescent="0.3">
      <c r="A17" t="str">
        <f t="shared" si="0"/>
        <v>Agressivo-HIBRIDOS</v>
      </c>
      <c r="B17" t="s">
        <v>17</v>
      </c>
      <c r="C17" s="35" t="s">
        <v>25</v>
      </c>
      <c r="D17" s="36">
        <v>0.05</v>
      </c>
    </row>
    <row r="18" spans="1:4" x14ac:dyDescent="0.3">
      <c r="A18" t="str">
        <f t="shared" si="0"/>
        <v>Agressivo-FOFs</v>
      </c>
      <c r="B18" t="s">
        <v>17</v>
      </c>
      <c r="C18" s="35" t="s">
        <v>26</v>
      </c>
      <c r="D18" s="36">
        <v>0.05</v>
      </c>
    </row>
    <row r="19" spans="1:4" x14ac:dyDescent="0.3">
      <c r="A19" t="str">
        <f t="shared" si="0"/>
        <v>Agressivo-DESENVOLVIMENTO</v>
      </c>
      <c r="B19" t="s">
        <v>17</v>
      </c>
      <c r="C19" s="35" t="s">
        <v>27</v>
      </c>
      <c r="D19" s="36">
        <v>0.2</v>
      </c>
    </row>
    <row r="20" spans="1:4" x14ac:dyDescent="0.3">
      <c r="A20" t="str">
        <f t="shared" si="0"/>
        <v>Agressivo-HOTELARIAS</v>
      </c>
      <c r="B20" t="s">
        <v>17</v>
      </c>
      <c r="C20" s="35" t="s">
        <v>28</v>
      </c>
      <c r="D20" s="36">
        <v>0.1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7</vt:i4>
      </vt:variant>
    </vt:vector>
  </HeadingPairs>
  <TitlesOfParts>
    <vt:vector size="9" baseType="lpstr">
      <vt:lpstr>APP</vt:lpstr>
      <vt:lpstr>Planilha1</vt:lpstr>
      <vt:lpstr>aporte</vt:lpstr>
      <vt:lpstr>patrimonio</vt:lpstr>
      <vt:lpstr>qtd_anos</vt:lpstr>
      <vt:lpstr>Rendimento_Carteira</vt:lpstr>
      <vt:lpstr>salario</vt:lpstr>
      <vt:lpstr>sugestao_investimento</vt:lpstr>
      <vt:lpstr>taxa_mensal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Felipe Silva Santos</dc:creator>
  <cp:lastModifiedBy>Luis Felipe Silva Santos</cp:lastModifiedBy>
  <dcterms:created xsi:type="dcterms:W3CDTF">2025-05-27T01:17:45Z</dcterms:created>
  <dcterms:modified xsi:type="dcterms:W3CDTF">2025-05-28T03:44:38Z</dcterms:modified>
</cp:coreProperties>
</file>