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18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2a4b8a2b9d932ac/Investimento/"/>
    </mc:Choice>
  </mc:AlternateContent>
  <xr:revisionPtr revIDLastSave="7983" documentId="11_33585DE59EE10D23551E13BC376B83FCB80BADF9" xr6:coauthVersionLast="47" xr6:coauthVersionMax="47" xr10:uidLastSave="{1253F9D2-A48B-497A-AF74-6E3EC2D001F9}"/>
  <bookViews>
    <workbookView xWindow="2250" yWindow="135" windowWidth="19455" windowHeight="15420" tabRatio="838" firstSheet="46" activeTab="46" xr2:uid="{00000000-000D-0000-FFFF-FFFF00000000}"/>
  </bookViews>
  <sheets>
    <sheet name="ABEV3" sheetId="24" r:id="rId1"/>
    <sheet name="CAML3" sheetId="42" r:id="rId2"/>
    <sheet name="MDIA3" sheetId="23" r:id="rId3"/>
    <sheet name="MRFG3" sheetId="83" r:id="rId4"/>
    <sheet name="SMTO3" sheetId="77" r:id="rId5"/>
    <sheet name="KEPL3" sheetId="78" r:id="rId6"/>
    <sheet name="AGRO3" sheetId="74" r:id="rId7"/>
    <sheet name="SLCE3" sheetId="57" r:id="rId8"/>
    <sheet name="ITUB4" sheetId="59" r:id="rId9"/>
    <sheet name="BBDC4" sheetId="64" r:id="rId10"/>
    <sheet name="ITSA4" sheetId="8" r:id="rId11"/>
    <sheet name="FLRY3" sheetId="88" r:id="rId12"/>
    <sheet name="ODPV3" sheetId="27" r:id="rId13"/>
    <sheet name="TAEE4" sheetId="65" r:id="rId14"/>
    <sheet name="ALUP4" sheetId="66" r:id="rId15"/>
    <sheet name="AESB3" sheetId="22" r:id="rId16"/>
    <sheet name="EGIE3" sheetId="6" r:id="rId17"/>
    <sheet name="SAPR4" sheetId="30" r:id="rId18"/>
    <sheet name="SBSP3" sheetId="81" r:id="rId19"/>
    <sheet name="WEGE3" sheetId="5" r:id="rId20"/>
    <sheet name="CMIN3" sheetId="82" r:id="rId21"/>
    <sheet name="PMAM3" sheetId="60" r:id="rId22"/>
    <sheet name="VALE3" sheetId="92" r:id="rId23"/>
    <sheet name="VIVT3" sheetId="73" r:id="rId24"/>
    <sheet name="JSLG3" sheetId="70" r:id="rId25"/>
    <sheet name="STBP3" sheetId="31" r:id="rId26"/>
    <sheet name="BBSE3" sheetId="87" r:id="rId27"/>
    <sheet name="IRBR3" sheetId="53" r:id="rId28"/>
    <sheet name="EZTC3" sheetId="4" r:id="rId29"/>
    <sheet name="TCSA3" sheetId="38" r:id="rId30"/>
    <sheet name="MRVE3" sheetId="35" r:id="rId31"/>
    <sheet name="SYNE3" sheetId="85" r:id="rId32"/>
    <sheet name="COGN3" sheetId="26" r:id="rId33"/>
    <sheet name="GRND3" sheetId="17" r:id="rId34"/>
    <sheet name="IVVB11" sheetId="1" r:id="rId35"/>
    <sheet name="BRCR11" sheetId="14" r:id="rId36"/>
    <sheet name="BCFF11" sheetId="11" r:id="rId37"/>
    <sheet name="XPLG11" sheetId="18" r:id="rId38"/>
    <sheet name="KNRI11" sheetId="44" r:id="rId39"/>
    <sheet name="XPML11" sheetId="45" r:id="rId40"/>
    <sheet name="IRDM11" sheetId="79" r:id="rId41"/>
    <sheet name="HGLG11" sheetId="80" r:id="rId42"/>
    <sheet name="VGHF11" sheetId="84" r:id="rId43"/>
    <sheet name="XPCA11" sheetId="89" r:id="rId44"/>
    <sheet name="BTC" sheetId="93" r:id="rId45"/>
    <sheet name="MOLDE" sheetId="54" r:id="rId46"/>
    <sheet name="CARTEIRA" sheetId="49" r:id="rId47"/>
    <sheet name="BALANCIAMENTO" sheetId="91" r:id="rId48"/>
    <sheet name="DOLLAR" sheetId="90" r:id="rId49"/>
    <sheet name="FIIs" sheetId="47" r:id="rId50"/>
    <sheet name="DIVIDENDO" sheetId="46" r:id="rId51"/>
    <sheet name="ENBR3" sheetId="20" r:id="rId52"/>
    <sheet name="TGMA3" sheetId="69" r:id="rId53"/>
  </sheets>
  <definedNames>
    <definedName name="_xlnm._FilterDatabase" localSheetId="49" hidden="1">FIIs!$A$1:$H$11</definedName>
    <definedName name="_xlnm._FilterDatabase" localSheetId="47" hidden="1">BALANCIAMENTO!$A$2:$G$46</definedName>
    <definedName name="_xlnm._FilterDatabase" localSheetId="46" hidden="1">CARTEIRA!$A$1:$N$51</definedName>
    <definedName name="BASE">CARTEIRA!$C$2:$L$41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5" i="14" l="1"/>
  <c r="V57" i="11"/>
  <c r="U24" i="89"/>
  <c r="V31" i="84"/>
  <c r="V35" i="80"/>
  <c r="V60" i="45"/>
  <c r="V56" i="44"/>
  <c r="V56" i="18"/>
  <c r="D38" i="11"/>
  <c r="L24" i="49"/>
  <c r="F34" i="46"/>
  <c r="E34" i="46"/>
  <c r="D34" i="46"/>
  <c r="C34" i="46"/>
  <c r="G34" i="46"/>
  <c r="V16" i="4"/>
  <c r="Y42" i="59"/>
  <c r="W50" i="79"/>
  <c r="V37" i="79"/>
  <c r="D37" i="89"/>
  <c r="D45" i="49"/>
  <c r="I45" i="49"/>
  <c r="G11" i="89"/>
  <c r="G12" i="89"/>
  <c r="G13" i="89"/>
  <c r="G37" i="89"/>
  <c r="E37" i="89"/>
  <c r="E45" i="49"/>
  <c r="F45" i="49"/>
  <c r="J45" i="49"/>
  <c r="K45" i="49"/>
  <c r="G46" i="91"/>
  <c r="D37" i="24"/>
  <c r="D2" i="49"/>
  <c r="G7" i="24"/>
  <c r="G37" i="24"/>
  <c r="E37" i="24"/>
  <c r="E2" i="49"/>
  <c r="F2" i="49"/>
  <c r="D37" i="84"/>
  <c r="D44" i="49"/>
  <c r="G11" i="84"/>
  <c r="G37" i="84"/>
  <c r="E37" i="84"/>
  <c r="E44" i="49"/>
  <c r="F44" i="49"/>
  <c r="C46" i="91"/>
  <c r="B46" i="91"/>
  <c r="W39" i="84"/>
  <c r="Y38" i="93"/>
  <c r="AB37" i="93"/>
  <c r="V37" i="93"/>
  <c r="D37" i="93"/>
  <c r="D46" i="49" s="1"/>
  <c r="I46" i="49" s="1"/>
  <c r="G36" i="93"/>
  <c r="S35" i="93"/>
  <c r="AB36" i="93"/>
  <c r="G35" i="93"/>
  <c r="S34" i="93"/>
  <c r="AB35" i="93"/>
  <c r="G34" i="93"/>
  <c r="S33" i="93"/>
  <c r="AB34" i="93"/>
  <c r="G33" i="93"/>
  <c r="S32" i="93"/>
  <c r="AB33" i="93"/>
  <c r="G32" i="93"/>
  <c r="S31" i="93"/>
  <c r="AB32" i="93"/>
  <c r="G31" i="93"/>
  <c r="S30" i="93"/>
  <c r="AB31" i="93"/>
  <c r="G30" i="93"/>
  <c r="S29" i="93"/>
  <c r="AB30" i="93"/>
  <c r="G29" i="93"/>
  <c r="S28" i="93"/>
  <c r="AB29" i="93"/>
  <c r="G28" i="93"/>
  <c r="S27" i="93"/>
  <c r="AB28" i="93"/>
  <c r="G27" i="93"/>
  <c r="S26" i="93"/>
  <c r="AB27" i="93"/>
  <c r="G26" i="93"/>
  <c r="S25" i="93"/>
  <c r="AB26" i="93"/>
  <c r="G25" i="93"/>
  <c r="S24" i="93"/>
  <c r="AB25" i="93"/>
  <c r="G24" i="93"/>
  <c r="S23" i="93"/>
  <c r="AB24" i="93"/>
  <c r="G23" i="93"/>
  <c r="S22" i="93"/>
  <c r="AB23" i="93"/>
  <c r="G22" i="93"/>
  <c r="S21" i="93"/>
  <c r="AB22" i="93"/>
  <c r="G21" i="93"/>
  <c r="S20" i="93"/>
  <c r="AB21" i="93"/>
  <c r="G20" i="93"/>
  <c r="S19" i="93"/>
  <c r="AB20" i="93"/>
  <c r="G19" i="93"/>
  <c r="S18" i="93"/>
  <c r="AB19" i="93"/>
  <c r="G18" i="93"/>
  <c r="S17" i="93"/>
  <c r="AB18" i="93"/>
  <c r="G17" i="93"/>
  <c r="S16" i="93"/>
  <c r="AB17" i="93"/>
  <c r="G16" i="93"/>
  <c r="S15" i="93"/>
  <c r="AB16" i="93"/>
  <c r="G15" i="93"/>
  <c r="S14" i="93"/>
  <c r="AB15" i="93"/>
  <c r="G14" i="93"/>
  <c r="S13" i="93"/>
  <c r="AB14" i="93"/>
  <c r="G13" i="93"/>
  <c r="S12" i="93"/>
  <c r="AB13" i="93"/>
  <c r="G12" i="93"/>
  <c r="S11" i="93"/>
  <c r="AB12" i="93"/>
  <c r="G11" i="93"/>
  <c r="S10" i="93"/>
  <c r="AB11" i="93"/>
  <c r="G10" i="93"/>
  <c r="S9" i="93"/>
  <c r="AB10" i="93"/>
  <c r="G9" i="93"/>
  <c r="S8" i="93"/>
  <c r="AB9" i="93"/>
  <c r="G8" i="93"/>
  <c r="S7" i="93"/>
  <c r="AB8" i="93"/>
  <c r="G7" i="93"/>
  <c r="S6" i="93"/>
  <c r="AB7" i="93"/>
  <c r="G6" i="93"/>
  <c r="S5" i="93"/>
  <c r="AB6" i="93"/>
  <c r="S4" i="93"/>
  <c r="AB5" i="93"/>
  <c r="G37" i="93"/>
  <c r="E37" i="93"/>
  <c r="E46" i="49"/>
  <c r="F46" i="49"/>
  <c r="N3" i="93"/>
  <c r="I3" i="93"/>
  <c r="B25" i="91"/>
  <c r="AA24" i="8"/>
  <c r="AC5" i="69"/>
  <c r="G4" i="92"/>
  <c r="D37" i="92"/>
  <c r="D24" i="49"/>
  <c r="Y38" i="92"/>
  <c r="AB37" i="92"/>
  <c r="V37" i="92"/>
  <c r="G36" i="92"/>
  <c r="S35" i="92"/>
  <c r="AB36" i="92"/>
  <c r="G35" i="92"/>
  <c r="S34" i="92"/>
  <c r="AB35" i="92"/>
  <c r="G34" i="92"/>
  <c r="S33" i="92"/>
  <c r="AB34" i="92"/>
  <c r="G33" i="92"/>
  <c r="S32" i="92"/>
  <c r="AB33" i="92"/>
  <c r="G32" i="92"/>
  <c r="S31" i="92"/>
  <c r="AB32" i="92"/>
  <c r="G31" i="92"/>
  <c r="S30" i="92"/>
  <c r="AB31" i="92"/>
  <c r="G30" i="92"/>
  <c r="S29" i="92"/>
  <c r="AB30" i="92"/>
  <c r="G29" i="92"/>
  <c r="S28" i="92"/>
  <c r="AB29" i="92"/>
  <c r="G28" i="92"/>
  <c r="S27" i="92"/>
  <c r="AB28" i="92"/>
  <c r="G27" i="92"/>
  <c r="S26" i="92"/>
  <c r="AB27" i="92"/>
  <c r="G26" i="92"/>
  <c r="S25" i="92"/>
  <c r="AB26" i="92"/>
  <c r="G25" i="92"/>
  <c r="S24" i="92"/>
  <c r="AB25" i="92"/>
  <c r="G24" i="92"/>
  <c r="S23" i="92"/>
  <c r="AB24" i="92"/>
  <c r="G23" i="92"/>
  <c r="S22" i="92"/>
  <c r="AB23" i="92"/>
  <c r="G22" i="92"/>
  <c r="S21" i="92"/>
  <c r="AB22" i="92"/>
  <c r="G21" i="92"/>
  <c r="S20" i="92"/>
  <c r="AB21" i="92"/>
  <c r="G20" i="92"/>
  <c r="S19" i="92"/>
  <c r="AB20" i="92"/>
  <c r="G19" i="92"/>
  <c r="S18" i="92"/>
  <c r="AB19" i="92"/>
  <c r="G18" i="92"/>
  <c r="S17" i="92"/>
  <c r="AB18" i="92"/>
  <c r="G17" i="92"/>
  <c r="S16" i="92"/>
  <c r="AB17" i="92"/>
  <c r="G16" i="92"/>
  <c r="S15" i="92"/>
  <c r="AB16" i="92"/>
  <c r="G15" i="92"/>
  <c r="S14" i="92"/>
  <c r="AB15" i="92"/>
  <c r="G14" i="92"/>
  <c r="S13" i="92"/>
  <c r="AB14" i="92"/>
  <c r="G13" i="92"/>
  <c r="S12" i="92"/>
  <c r="AB13" i="92"/>
  <c r="G12" i="92"/>
  <c r="S11" i="92"/>
  <c r="AB12" i="92"/>
  <c r="G11" i="92"/>
  <c r="S10" i="92"/>
  <c r="AB11" i="92"/>
  <c r="G10" i="92"/>
  <c r="S9" i="92"/>
  <c r="AB10" i="92"/>
  <c r="G9" i="92"/>
  <c r="S8" i="92"/>
  <c r="AB9" i="92"/>
  <c r="G8" i="92"/>
  <c r="S7" i="92"/>
  <c r="AB8" i="92"/>
  <c r="G7" i="92"/>
  <c r="S6" i="92"/>
  <c r="AB7" i="92"/>
  <c r="G6" i="92"/>
  <c r="S5" i="92"/>
  <c r="AB6" i="92"/>
  <c r="G5" i="92"/>
  <c r="G37" i="92"/>
  <c r="E37" i="92"/>
  <c r="E24" i="49"/>
  <c r="S4" i="92"/>
  <c r="AB5" i="92"/>
  <c r="N3" i="92"/>
  <c r="I3" i="92"/>
  <c r="G11" i="47"/>
  <c r="G13" i="90"/>
  <c r="G7" i="90"/>
  <c r="B44" i="91"/>
  <c r="B45" i="91"/>
  <c r="B39" i="91"/>
  <c r="B40" i="91"/>
  <c r="B41" i="91"/>
  <c r="B42" i="91"/>
  <c r="B43" i="91"/>
  <c r="B38" i="91"/>
  <c r="B37" i="91"/>
  <c r="B27" i="91"/>
  <c r="B28" i="91"/>
  <c r="B29" i="91"/>
  <c r="B30" i="91"/>
  <c r="B31" i="91"/>
  <c r="B32" i="91"/>
  <c r="B33" i="91"/>
  <c r="B34" i="91"/>
  <c r="B35" i="91"/>
  <c r="B36" i="91"/>
  <c r="B4" i="91"/>
  <c r="B5" i="91"/>
  <c r="B6" i="91"/>
  <c r="B7" i="91"/>
  <c r="B8" i="91"/>
  <c r="B9" i="91"/>
  <c r="B10" i="91"/>
  <c r="B11" i="91"/>
  <c r="B12" i="91"/>
  <c r="B13" i="91"/>
  <c r="B14" i="91"/>
  <c r="B15" i="91"/>
  <c r="B16" i="91"/>
  <c r="B17" i="91"/>
  <c r="B18" i="91"/>
  <c r="B19" i="91"/>
  <c r="B20" i="91"/>
  <c r="B21" i="91"/>
  <c r="B22" i="91"/>
  <c r="B23" i="91"/>
  <c r="B24" i="91"/>
  <c r="B26" i="91"/>
  <c r="B3" i="91"/>
  <c r="H3" i="90"/>
  <c r="Y18" i="8"/>
  <c r="V11" i="31"/>
  <c r="V12" i="35"/>
  <c r="V12" i="4"/>
  <c r="Y12" i="69"/>
  <c r="V12" i="69"/>
  <c r="Y7" i="82"/>
  <c r="V9" i="82"/>
  <c r="Y14" i="5"/>
  <c r="V13" i="5"/>
  <c r="Y12" i="30"/>
  <c r="V13" i="6"/>
  <c r="V12" i="66"/>
  <c r="Y12" i="65"/>
  <c r="V12" i="65"/>
  <c r="Y19" i="27"/>
  <c r="F6" i="90"/>
  <c r="F7" i="90"/>
  <c r="F8" i="90"/>
  <c r="F9" i="90"/>
  <c r="F10" i="90"/>
  <c r="F11" i="90"/>
  <c r="F12" i="90"/>
  <c r="F13" i="90"/>
  <c r="F14" i="90"/>
  <c r="F15" i="90"/>
  <c r="F16" i="90"/>
  <c r="F17" i="90"/>
  <c r="F18" i="90"/>
  <c r="F19" i="90"/>
  <c r="F20" i="90"/>
  <c r="F21" i="90"/>
  <c r="F22" i="90"/>
  <c r="F23" i="90"/>
  <c r="F24" i="90"/>
  <c r="F25" i="90"/>
  <c r="F26" i="90"/>
  <c r="F27" i="90"/>
  <c r="F28" i="90"/>
  <c r="G33" i="53"/>
  <c r="D35" i="53"/>
  <c r="E19" i="53"/>
  <c r="V9" i="74"/>
  <c r="V10" i="78"/>
  <c r="Y9" i="77"/>
  <c r="Y15" i="17"/>
  <c r="V21" i="17"/>
  <c r="V11" i="83"/>
  <c r="Y17" i="23"/>
  <c r="V8" i="42"/>
  <c r="Y18" i="42"/>
  <c r="Y13" i="24"/>
  <c r="V24" i="59"/>
  <c r="Y27" i="59"/>
  <c r="U11" i="89"/>
  <c r="V18" i="84"/>
  <c r="V22" i="80"/>
  <c r="V24" i="79"/>
  <c r="V46" i="45"/>
  <c r="V42" i="14"/>
  <c r="V44" i="11"/>
  <c r="V43" i="18"/>
  <c r="V43" i="44"/>
  <c r="Y35" i="64"/>
  <c r="Z54" i="64"/>
  <c r="W69" i="18"/>
  <c r="Y45" i="84"/>
  <c r="G14" i="8"/>
  <c r="F5" i="90"/>
  <c r="V38" i="89"/>
  <c r="I26" i="47"/>
  <c r="I25" i="47"/>
  <c r="G5" i="89"/>
  <c r="G6" i="89"/>
  <c r="C22" i="47"/>
  <c r="I22" i="47"/>
  <c r="E22" i="47"/>
  <c r="C10" i="47"/>
  <c r="E10" i="47"/>
  <c r="A10" i="47"/>
  <c r="A22" i="47"/>
  <c r="G8" i="78"/>
  <c r="Z37" i="89"/>
  <c r="G36" i="89"/>
  <c r="S35" i="89"/>
  <c r="Z36" i="89"/>
  <c r="G35" i="89"/>
  <c r="S34" i="89"/>
  <c r="Z35" i="89"/>
  <c r="G34" i="89"/>
  <c r="S33" i="89"/>
  <c r="Z34" i="89"/>
  <c r="G33" i="89"/>
  <c r="S32" i="89"/>
  <c r="Z33" i="89"/>
  <c r="G32" i="89"/>
  <c r="S31" i="89"/>
  <c r="Z32" i="89"/>
  <c r="G31" i="89"/>
  <c r="S30" i="89"/>
  <c r="Z31" i="89"/>
  <c r="G30" i="89"/>
  <c r="S29" i="89"/>
  <c r="Z30" i="89"/>
  <c r="G29" i="89"/>
  <c r="S28" i="89"/>
  <c r="Z29" i="89"/>
  <c r="G28" i="89"/>
  <c r="S27" i="89"/>
  <c r="Z28" i="89"/>
  <c r="G27" i="89"/>
  <c r="S26" i="89"/>
  <c r="Z27" i="89"/>
  <c r="G26" i="89"/>
  <c r="S25" i="89"/>
  <c r="Z26" i="89"/>
  <c r="G25" i="89"/>
  <c r="S24" i="89"/>
  <c r="Z25" i="89"/>
  <c r="G24" i="89"/>
  <c r="S23" i="89"/>
  <c r="Z24" i="89"/>
  <c r="G23" i="89"/>
  <c r="S22" i="89"/>
  <c r="Z23" i="89"/>
  <c r="G22" i="89"/>
  <c r="S21" i="89"/>
  <c r="Z22" i="89"/>
  <c r="G21" i="89"/>
  <c r="S20" i="89"/>
  <c r="Z21" i="89"/>
  <c r="G20" i="89"/>
  <c r="S19" i="89"/>
  <c r="Z20" i="89"/>
  <c r="G19" i="89"/>
  <c r="S18" i="89"/>
  <c r="Z19" i="89"/>
  <c r="G18" i="89"/>
  <c r="S17" i="89"/>
  <c r="Z18" i="89"/>
  <c r="G17" i="89"/>
  <c r="S16" i="89"/>
  <c r="Z17" i="89"/>
  <c r="G16" i="89"/>
  <c r="S15" i="89"/>
  <c r="Z16" i="89"/>
  <c r="G15" i="89"/>
  <c r="S14" i="89"/>
  <c r="Z15" i="89"/>
  <c r="G14" i="89"/>
  <c r="S13" i="89"/>
  <c r="Z14" i="89"/>
  <c r="S12" i="89"/>
  <c r="Z13" i="89"/>
  <c r="S11" i="89"/>
  <c r="Z12" i="89"/>
  <c r="S10" i="89"/>
  <c r="Z11" i="89"/>
  <c r="G10" i="89"/>
  <c r="S9" i="89"/>
  <c r="Z10" i="89"/>
  <c r="G9" i="89"/>
  <c r="S8" i="89"/>
  <c r="Z9" i="89"/>
  <c r="G8" i="89"/>
  <c r="S7" i="89"/>
  <c r="Z8" i="89"/>
  <c r="G7" i="89"/>
  <c r="S6" i="89"/>
  <c r="Z7" i="89"/>
  <c r="S5" i="89"/>
  <c r="Z6" i="89"/>
  <c r="S4" i="89"/>
  <c r="G4" i="89"/>
  <c r="N3" i="89"/>
  <c r="I3" i="89"/>
  <c r="D37" i="22"/>
  <c r="D37" i="78"/>
  <c r="G10" i="46"/>
  <c r="G9" i="46"/>
  <c r="G8" i="46"/>
  <c r="G7" i="46"/>
  <c r="G6" i="46"/>
  <c r="G5" i="46"/>
  <c r="G4" i="46"/>
  <c r="G3" i="46"/>
  <c r="V31" i="45"/>
  <c r="V32" i="44"/>
  <c r="V11" i="79"/>
  <c r="L4" i="45"/>
  <c r="L4" i="44"/>
  <c r="L4" i="18"/>
  <c r="L4" i="14"/>
  <c r="L4" i="26"/>
  <c r="L4" i="35"/>
  <c r="Y7" i="70"/>
  <c r="Y8" i="69"/>
  <c r="V8" i="69"/>
  <c r="V7" i="73"/>
  <c r="V9" i="6"/>
  <c r="Y9" i="22"/>
  <c r="V15" i="22"/>
  <c r="V8" i="66"/>
  <c r="Y9" i="65"/>
  <c r="V8" i="65"/>
  <c r="Y15" i="27"/>
  <c r="V13" i="27"/>
  <c r="Y11" i="8"/>
  <c r="V16" i="8"/>
  <c r="Y21" i="64"/>
  <c r="V8" i="64"/>
  <c r="Y10" i="59"/>
  <c r="V22" i="59"/>
  <c r="M4" i="77"/>
  <c r="M4" i="83"/>
  <c r="Y12" i="23"/>
  <c r="Y15" i="42"/>
  <c r="W38" i="42"/>
  <c r="E12" i="46"/>
  <c r="Z38" i="42"/>
  <c r="F12" i="46"/>
  <c r="G12" i="46"/>
  <c r="W38" i="83"/>
  <c r="E14" i="46"/>
  <c r="Z38" i="83"/>
  <c r="F14" i="46"/>
  <c r="G14" i="46"/>
  <c r="W38" i="77"/>
  <c r="E15" i="46"/>
  <c r="Z38" i="77"/>
  <c r="F15" i="46"/>
  <c r="G15" i="46"/>
  <c r="W38" i="78"/>
  <c r="E16" i="46"/>
  <c r="Z38" i="78"/>
  <c r="F16" i="46"/>
  <c r="G16" i="46"/>
  <c r="W38" i="59"/>
  <c r="E19" i="46"/>
  <c r="Z55" i="59"/>
  <c r="F19" i="46"/>
  <c r="G19" i="46"/>
  <c r="W38" i="88"/>
  <c r="E22" i="46"/>
  <c r="Z38" i="88"/>
  <c r="F22" i="46"/>
  <c r="G22" i="46"/>
  <c r="W38" i="30"/>
  <c r="E29" i="46"/>
  <c r="Z38" i="30"/>
  <c r="F29" i="46"/>
  <c r="G29" i="46"/>
  <c r="W38" i="81"/>
  <c r="E30" i="46"/>
  <c r="Z38" i="81"/>
  <c r="F30" i="46"/>
  <c r="G30" i="46"/>
  <c r="W39" i="5"/>
  <c r="E31" i="46"/>
  <c r="Z39" i="5"/>
  <c r="F31" i="46"/>
  <c r="G31" i="46"/>
  <c r="W38" i="82"/>
  <c r="E32" i="46"/>
  <c r="Z38" i="82"/>
  <c r="F32" i="46"/>
  <c r="G32" i="46"/>
  <c r="E33" i="46"/>
  <c r="Z38" i="60"/>
  <c r="F33" i="46"/>
  <c r="G33" i="46"/>
  <c r="W38" i="73"/>
  <c r="E35" i="46"/>
  <c r="Z38" i="73"/>
  <c r="F35" i="46"/>
  <c r="G35" i="46"/>
  <c r="W39" i="69"/>
  <c r="E36" i="46"/>
  <c r="Z39" i="69"/>
  <c r="F36" i="46"/>
  <c r="G36" i="46"/>
  <c r="W38" i="70"/>
  <c r="E37" i="46"/>
  <c r="Z38" i="70"/>
  <c r="F37" i="46"/>
  <c r="G37" i="46"/>
  <c r="W38" i="31"/>
  <c r="E38" i="46"/>
  <c r="Z38" i="31"/>
  <c r="F38" i="46"/>
  <c r="G38" i="46"/>
  <c r="W39" i="87"/>
  <c r="E39" i="46"/>
  <c r="Z38" i="87"/>
  <c r="F39" i="46"/>
  <c r="G39" i="46"/>
  <c r="W38" i="53"/>
  <c r="E40" i="46"/>
  <c r="Z38" i="53"/>
  <c r="F40" i="46"/>
  <c r="G40" i="46"/>
  <c r="W39" i="4"/>
  <c r="E41" i="46"/>
  <c r="Z38" i="4"/>
  <c r="F41" i="46"/>
  <c r="G41" i="46"/>
  <c r="W38" i="38"/>
  <c r="E42" i="46"/>
  <c r="Z38" i="38"/>
  <c r="F42" i="46"/>
  <c r="G42" i="46"/>
  <c r="W37" i="35"/>
  <c r="E43" i="46"/>
  <c r="Z38" i="35"/>
  <c r="F43" i="46"/>
  <c r="G43" i="46"/>
  <c r="W38" i="85"/>
  <c r="E44" i="46"/>
  <c r="Z38" i="85"/>
  <c r="F44" i="46"/>
  <c r="G44" i="46"/>
  <c r="W38" i="26"/>
  <c r="E45" i="46"/>
  <c r="Z38" i="26"/>
  <c r="F45" i="46"/>
  <c r="G45" i="46"/>
  <c r="W38" i="17"/>
  <c r="E46" i="46"/>
  <c r="Z38" i="17"/>
  <c r="F46" i="46"/>
  <c r="G46" i="46"/>
  <c r="L35" i="49"/>
  <c r="L34" i="49"/>
  <c r="L33" i="49"/>
  <c r="L32" i="49"/>
  <c r="L31" i="49"/>
  <c r="L30" i="49"/>
  <c r="L29" i="49"/>
  <c r="L28" i="49"/>
  <c r="L27" i="49"/>
  <c r="L26" i="49"/>
  <c r="L25" i="49"/>
  <c r="W38" i="60"/>
  <c r="L23" i="49"/>
  <c r="L22" i="49"/>
  <c r="L21" i="49"/>
  <c r="L20" i="49"/>
  <c r="L19" i="49"/>
  <c r="L13" i="49"/>
  <c r="L10" i="49"/>
  <c r="L7" i="49"/>
  <c r="L6" i="49"/>
  <c r="L5" i="49"/>
  <c r="L3" i="49"/>
  <c r="D37" i="88"/>
  <c r="D22" i="46"/>
  <c r="G4" i="88"/>
  <c r="G5" i="88"/>
  <c r="G6" i="88"/>
  <c r="G7" i="88"/>
  <c r="G8" i="88"/>
  <c r="G9" i="88"/>
  <c r="G10" i="88"/>
  <c r="G11" i="88"/>
  <c r="G12" i="88"/>
  <c r="G13" i="88"/>
  <c r="G14" i="88"/>
  <c r="G15" i="88"/>
  <c r="G16" i="88"/>
  <c r="G17" i="88"/>
  <c r="G18" i="88"/>
  <c r="G19" i="88"/>
  <c r="G20" i="88"/>
  <c r="G21" i="88"/>
  <c r="G22" i="88"/>
  <c r="G23" i="88"/>
  <c r="G24" i="88"/>
  <c r="G25" i="88"/>
  <c r="G26" i="88"/>
  <c r="G27" i="88"/>
  <c r="G28" i="88"/>
  <c r="G29" i="88"/>
  <c r="G30" i="88"/>
  <c r="G31" i="88"/>
  <c r="G32" i="88"/>
  <c r="G33" i="88"/>
  <c r="G34" i="88"/>
  <c r="G35" i="88"/>
  <c r="G36" i="88"/>
  <c r="G37" i="88"/>
  <c r="E37" i="88"/>
  <c r="E13" i="49"/>
  <c r="D13" i="49"/>
  <c r="AC37" i="88"/>
  <c r="T35" i="88"/>
  <c r="AC36" i="88"/>
  <c r="T34" i="88"/>
  <c r="AC35" i="88"/>
  <c r="T33" i="88"/>
  <c r="AC34" i="88"/>
  <c r="T32" i="88"/>
  <c r="AC33" i="88"/>
  <c r="T31" i="88"/>
  <c r="AC32" i="88"/>
  <c r="T30" i="88"/>
  <c r="AC31" i="88"/>
  <c r="T29" i="88"/>
  <c r="AC30" i="88"/>
  <c r="T28" i="88"/>
  <c r="AC29" i="88"/>
  <c r="T27" i="88"/>
  <c r="AC28" i="88"/>
  <c r="T26" i="88"/>
  <c r="AC27" i="88"/>
  <c r="T25" i="88"/>
  <c r="AC26" i="88"/>
  <c r="T24" i="88"/>
  <c r="AC25" i="88"/>
  <c r="T23" i="88"/>
  <c r="AC24" i="88"/>
  <c r="T22" i="88"/>
  <c r="AC23" i="88"/>
  <c r="T21" i="88"/>
  <c r="AC22" i="88"/>
  <c r="T20" i="88"/>
  <c r="AC21" i="88"/>
  <c r="T19" i="88"/>
  <c r="AC20" i="88"/>
  <c r="T18" i="88"/>
  <c r="AC19" i="88"/>
  <c r="T17" i="88"/>
  <c r="AC18" i="88"/>
  <c r="T16" i="88"/>
  <c r="AC17" i="88"/>
  <c r="T15" i="88"/>
  <c r="AC16" i="88"/>
  <c r="T14" i="88"/>
  <c r="AC15" i="88"/>
  <c r="T13" i="88"/>
  <c r="AC14" i="88"/>
  <c r="T12" i="88"/>
  <c r="AC13" i="88"/>
  <c r="T11" i="88"/>
  <c r="AC12" i="88"/>
  <c r="T10" i="88"/>
  <c r="AC11" i="88"/>
  <c r="T9" i="88"/>
  <c r="AC10" i="88"/>
  <c r="T8" i="88"/>
  <c r="AC9" i="88"/>
  <c r="T7" i="88"/>
  <c r="AC8" i="88"/>
  <c r="T6" i="88"/>
  <c r="AC7" i="88"/>
  <c r="T5" i="88"/>
  <c r="AC6" i="88"/>
  <c r="T4" i="88"/>
  <c r="O3" i="88"/>
  <c r="I3" i="88"/>
  <c r="C39" i="46"/>
  <c r="G4" i="57"/>
  <c r="I3" i="87"/>
  <c r="O3" i="87"/>
  <c r="G4" i="87"/>
  <c r="T4" i="87"/>
  <c r="G5" i="87"/>
  <c r="T5" i="87"/>
  <c r="AC5" i="87"/>
  <c r="G6" i="87"/>
  <c r="T6" i="87"/>
  <c r="AC6" i="87"/>
  <c r="G7" i="87"/>
  <c r="T7" i="87"/>
  <c r="AC7" i="87"/>
  <c r="G8" i="87"/>
  <c r="T8" i="87"/>
  <c r="AC8" i="87"/>
  <c r="G9" i="87"/>
  <c r="T9" i="87"/>
  <c r="AC9" i="87"/>
  <c r="G10" i="87"/>
  <c r="T10" i="87"/>
  <c r="AC10" i="87"/>
  <c r="G11" i="87"/>
  <c r="T11" i="87"/>
  <c r="AC11" i="87"/>
  <c r="G12" i="87"/>
  <c r="T12" i="87"/>
  <c r="AC12" i="87"/>
  <c r="G13" i="87"/>
  <c r="T13" i="87"/>
  <c r="AC13" i="87"/>
  <c r="G14" i="87"/>
  <c r="T14" i="87"/>
  <c r="AC14" i="87"/>
  <c r="G15" i="87"/>
  <c r="T15" i="87"/>
  <c r="AC15" i="87"/>
  <c r="G16" i="87"/>
  <c r="T16" i="87"/>
  <c r="AC16" i="87"/>
  <c r="G17" i="87"/>
  <c r="T17" i="87"/>
  <c r="AC17" i="87"/>
  <c r="G18" i="87"/>
  <c r="T18" i="87"/>
  <c r="AC18" i="87"/>
  <c r="G19" i="87"/>
  <c r="T19" i="87"/>
  <c r="AC19" i="87"/>
  <c r="G20" i="87"/>
  <c r="T20" i="87"/>
  <c r="AC20" i="87"/>
  <c r="G21" i="87"/>
  <c r="T21" i="87"/>
  <c r="AC21" i="87"/>
  <c r="G22" i="87"/>
  <c r="T22" i="87"/>
  <c r="AC22" i="87"/>
  <c r="G23" i="87"/>
  <c r="T23" i="87"/>
  <c r="AC23" i="87"/>
  <c r="G24" i="87"/>
  <c r="T24" i="87"/>
  <c r="AC24" i="87"/>
  <c r="G25" i="87"/>
  <c r="T25" i="87"/>
  <c r="AC25" i="87"/>
  <c r="G26" i="87"/>
  <c r="T26" i="87"/>
  <c r="AC26" i="87"/>
  <c r="G27" i="87"/>
  <c r="T27" i="87"/>
  <c r="AC27" i="87"/>
  <c r="G28" i="87"/>
  <c r="T28" i="87"/>
  <c r="AC28" i="87"/>
  <c r="G29" i="87"/>
  <c r="T29" i="87"/>
  <c r="AC29" i="87"/>
  <c r="G30" i="87"/>
  <c r="T30" i="87"/>
  <c r="AC30" i="87"/>
  <c r="G31" i="87"/>
  <c r="T31" i="87"/>
  <c r="AC31" i="87"/>
  <c r="G32" i="87"/>
  <c r="T32" i="87"/>
  <c r="AC32" i="87"/>
  <c r="G33" i="87"/>
  <c r="T33" i="87"/>
  <c r="AC33" i="87"/>
  <c r="G34" i="87"/>
  <c r="T34" i="87"/>
  <c r="AC34" i="87"/>
  <c r="G35" i="87"/>
  <c r="T35" i="87"/>
  <c r="AC35" i="87"/>
  <c r="G36" i="87"/>
  <c r="AC36" i="87"/>
  <c r="D37" i="87"/>
  <c r="D28" i="49"/>
  <c r="I28" i="49"/>
  <c r="D39" i="46"/>
  <c r="G37" i="87"/>
  <c r="E37" i="87"/>
  <c r="E28" i="49"/>
  <c r="F28" i="49"/>
  <c r="C29" i="91"/>
  <c r="AC37" i="87"/>
  <c r="C30" i="46"/>
  <c r="C32" i="46"/>
  <c r="Y9" i="30"/>
  <c r="Y10" i="5"/>
  <c r="V10" i="5"/>
  <c r="V9" i="35"/>
  <c r="V16" i="17"/>
  <c r="V10" i="80"/>
  <c r="V31" i="14"/>
  <c r="V33" i="11"/>
  <c r="V32" i="18"/>
  <c r="D37" i="8"/>
  <c r="C44" i="46"/>
  <c r="C43" i="46"/>
  <c r="D37" i="85"/>
  <c r="D33" i="49"/>
  <c r="D44" i="46"/>
  <c r="G36" i="85"/>
  <c r="T35" i="85"/>
  <c r="G35" i="85"/>
  <c r="T34" i="85"/>
  <c r="G34" i="85"/>
  <c r="T33" i="85"/>
  <c r="G33" i="85"/>
  <c r="T32" i="85"/>
  <c r="G32" i="85"/>
  <c r="T31" i="85"/>
  <c r="G31" i="85"/>
  <c r="T30" i="85"/>
  <c r="G30" i="85"/>
  <c r="T29" i="85"/>
  <c r="G29" i="85"/>
  <c r="T28" i="85"/>
  <c r="G28" i="85"/>
  <c r="T27" i="85"/>
  <c r="G27" i="85"/>
  <c r="T26" i="85"/>
  <c r="G26" i="85"/>
  <c r="T25" i="85"/>
  <c r="G25" i="85"/>
  <c r="T24" i="85"/>
  <c r="G24" i="85"/>
  <c r="T23" i="85"/>
  <c r="G23" i="85"/>
  <c r="T22" i="85"/>
  <c r="G22" i="85"/>
  <c r="T21" i="85"/>
  <c r="G21" i="85"/>
  <c r="T20" i="85"/>
  <c r="G20" i="85"/>
  <c r="T19" i="85"/>
  <c r="G19" i="85"/>
  <c r="T18" i="85"/>
  <c r="G18" i="85"/>
  <c r="T17" i="85"/>
  <c r="G17" i="85"/>
  <c r="T16" i="85"/>
  <c r="G16" i="85"/>
  <c r="T15" i="85"/>
  <c r="G15" i="85"/>
  <c r="T14" i="85"/>
  <c r="G14" i="85"/>
  <c r="T13" i="85"/>
  <c r="G13" i="85"/>
  <c r="T12" i="85"/>
  <c r="G12" i="85"/>
  <c r="T11" i="85"/>
  <c r="G11" i="85"/>
  <c r="T10" i="85"/>
  <c r="G10" i="85"/>
  <c r="T9" i="85"/>
  <c r="G9" i="85"/>
  <c r="T8" i="85"/>
  <c r="G8" i="85"/>
  <c r="T7" i="85"/>
  <c r="G7" i="85"/>
  <c r="T6" i="85"/>
  <c r="G6" i="85"/>
  <c r="T5" i="85"/>
  <c r="G5" i="85"/>
  <c r="T4" i="85"/>
  <c r="G4" i="85"/>
  <c r="G37" i="85"/>
  <c r="E37" i="85"/>
  <c r="E33" i="49"/>
  <c r="O3" i="85"/>
  <c r="I3" i="85"/>
  <c r="H25" i="47"/>
  <c r="C55" i="46"/>
  <c r="C9" i="47"/>
  <c r="E9" i="47"/>
  <c r="A9" i="47"/>
  <c r="D23" i="47"/>
  <c r="B23" i="47"/>
  <c r="A21" i="47"/>
  <c r="G36" i="84"/>
  <c r="T35" i="84"/>
  <c r="G35" i="84"/>
  <c r="T34" i="84"/>
  <c r="G34" i="84"/>
  <c r="T33" i="84"/>
  <c r="G33" i="84"/>
  <c r="T32" i="84"/>
  <c r="G32" i="84"/>
  <c r="T31" i="84"/>
  <c r="G31" i="84"/>
  <c r="T30" i="84"/>
  <c r="G30" i="84"/>
  <c r="T29" i="84"/>
  <c r="G29" i="84"/>
  <c r="T28" i="84"/>
  <c r="G28" i="84"/>
  <c r="T27" i="84"/>
  <c r="G27" i="84"/>
  <c r="T26" i="84"/>
  <c r="G26" i="84"/>
  <c r="T25" i="84"/>
  <c r="G25" i="84"/>
  <c r="T24" i="84"/>
  <c r="G24" i="84"/>
  <c r="T23" i="84"/>
  <c r="G23" i="84"/>
  <c r="T22" i="84"/>
  <c r="G22" i="84"/>
  <c r="T21" i="84"/>
  <c r="G21" i="84"/>
  <c r="T20" i="84"/>
  <c r="G20" i="84"/>
  <c r="T19" i="84"/>
  <c r="G19" i="84"/>
  <c r="T18" i="84"/>
  <c r="G18" i="84"/>
  <c r="T17" i="84"/>
  <c r="G17" i="84"/>
  <c r="T16" i="84"/>
  <c r="G16" i="84"/>
  <c r="T15" i="84"/>
  <c r="G15" i="84"/>
  <c r="T14" i="84"/>
  <c r="G14" i="84"/>
  <c r="T13" i="84"/>
  <c r="G13" i="84"/>
  <c r="T12" i="84"/>
  <c r="G12" i="84"/>
  <c r="T11" i="84"/>
  <c r="T10" i="84"/>
  <c r="G10" i="84"/>
  <c r="T9" i="84"/>
  <c r="G9" i="84"/>
  <c r="T8" i="84"/>
  <c r="G8" i="84"/>
  <c r="T7" i="84"/>
  <c r="G7" i="84"/>
  <c r="T6" i="84"/>
  <c r="G6" i="84"/>
  <c r="T5" i="84"/>
  <c r="G5" i="84"/>
  <c r="T4" i="84"/>
  <c r="G4" i="84"/>
  <c r="O3" i="84"/>
  <c r="I3" i="84"/>
  <c r="AC37" i="83"/>
  <c r="D37" i="83"/>
  <c r="G36" i="83"/>
  <c r="T35" i="83"/>
  <c r="AC36" i="83"/>
  <c r="G35" i="83"/>
  <c r="T34" i="83"/>
  <c r="AC35" i="83"/>
  <c r="G34" i="83"/>
  <c r="T33" i="83"/>
  <c r="AC34" i="83"/>
  <c r="G33" i="83"/>
  <c r="T32" i="83"/>
  <c r="AC33" i="83"/>
  <c r="G32" i="83"/>
  <c r="T31" i="83"/>
  <c r="AC32" i="83"/>
  <c r="G31" i="83"/>
  <c r="T30" i="83"/>
  <c r="AC31" i="83"/>
  <c r="G30" i="83"/>
  <c r="T29" i="83"/>
  <c r="AC30" i="83"/>
  <c r="G29" i="83"/>
  <c r="T28" i="83"/>
  <c r="AC29" i="83"/>
  <c r="G28" i="83"/>
  <c r="T27" i="83"/>
  <c r="AC28" i="83"/>
  <c r="G27" i="83"/>
  <c r="T26" i="83"/>
  <c r="AC27" i="83"/>
  <c r="G26" i="83"/>
  <c r="T25" i="83"/>
  <c r="AC26" i="83"/>
  <c r="G25" i="83"/>
  <c r="T24" i="83"/>
  <c r="AC25" i="83"/>
  <c r="G24" i="83"/>
  <c r="T23" i="83"/>
  <c r="AC24" i="83"/>
  <c r="G23" i="83"/>
  <c r="T22" i="83"/>
  <c r="AC23" i="83"/>
  <c r="G22" i="83"/>
  <c r="T21" i="83"/>
  <c r="AC22" i="83"/>
  <c r="G21" i="83"/>
  <c r="T20" i="83"/>
  <c r="AC21" i="83"/>
  <c r="G20" i="83"/>
  <c r="T19" i="83"/>
  <c r="AC20" i="83"/>
  <c r="G19" i="83"/>
  <c r="T18" i="83"/>
  <c r="AC19" i="83"/>
  <c r="G18" i="83"/>
  <c r="T17" i="83"/>
  <c r="AC18" i="83"/>
  <c r="G17" i="83"/>
  <c r="T16" i="83"/>
  <c r="AC17" i="83"/>
  <c r="G16" i="83"/>
  <c r="T15" i="83"/>
  <c r="AC16" i="83"/>
  <c r="G15" i="83"/>
  <c r="T14" i="83"/>
  <c r="AC15" i="83"/>
  <c r="G14" i="83"/>
  <c r="T13" i="83"/>
  <c r="AC14" i="83"/>
  <c r="G13" i="83"/>
  <c r="T12" i="83"/>
  <c r="AC13" i="83"/>
  <c r="G12" i="83"/>
  <c r="T11" i="83"/>
  <c r="AC12" i="83"/>
  <c r="G11" i="83"/>
  <c r="T10" i="83"/>
  <c r="AC11" i="83"/>
  <c r="G10" i="83"/>
  <c r="T9" i="83"/>
  <c r="AC10" i="83"/>
  <c r="G9" i="83"/>
  <c r="T8" i="83"/>
  <c r="AC9" i="83"/>
  <c r="G8" i="83"/>
  <c r="T7" i="83"/>
  <c r="AC8" i="83"/>
  <c r="G7" i="83"/>
  <c r="T6" i="83"/>
  <c r="AC7" i="83"/>
  <c r="G6" i="83"/>
  <c r="T5" i="83"/>
  <c r="AC6" i="83"/>
  <c r="G5" i="83"/>
  <c r="T4" i="83"/>
  <c r="G4" i="83"/>
  <c r="G37" i="83"/>
  <c r="E37" i="83"/>
  <c r="E5" i="49"/>
  <c r="O3" i="83"/>
  <c r="I3" i="83"/>
  <c r="AC37" i="82"/>
  <c r="D37" i="82"/>
  <c r="G36" i="82"/>
  <c r="T35" i="82"/>
  <c r="AC36" i="82"/>
  <c r="G35" i="82"/>
  <c r="T34" i="82"/>
  <c r="AC35" i="82"/>
  <c r="G34" i="82"/>
  <c r="T33" i="82"/>
  <c r="AC34" i="82"/>
  <c r="G33" i="82"/>
  <c r="T32" i="82"/>
  <c r="AC33" i="82"/>
  <c r="G32" i="82"/>
  <c r="T31" i="82"/>
  <c r="AC32" i="82"/>
  <c r="G31" i="82"/>
  <c r="T30" i="82"/>
  <c r="AC31" i="82"/>
  <c r="G30" i="82"/>
  <c r="T29" i="82"/>
  <c r="AC30" i="82"/>
  <c r="G29" i="82"/>
  <c r="T28" i="82"/>
  <c r="AC29" i="82"/>
  <c r="G28" i="82"/>
  <c r="T27" i="82"/>
  <c r="AC28" i="82"/>
  <c r="G27" i="82"/>
  <c r="T26" i="82"/>
  <c r="AC27" i="82"/>
  <c r="G26" i="82"/>
  <c r="T25" i="82"/>
  <c r="AC26" i="82"/>
  <c r="G25" i="82"/>
  <c r="T24" i="82"/>
  <c r="AC25" i="82"/>
  <c r="G24" i="82"/>
  <c r="T23" i="82"/>
  <c r="AC24" i="82"/>
  <c r="G23" i="82"/>
  <c r="T22" i="82"/>
  <c r="AC23" i="82"/>
  <c r="G22" i="82"/>
  <c r="T21" i="82"/>
  <c r="AC22" i="82"/>
  <c r="G21" i="82"/>
  <c r="T20" i="82"/>
  <c r="AC21" i="82"/>
  <c r="G20" i="82"/>
  <c r="T19" i="82"/>
  <c r="AC20" i="82"/>
  <c r="G19" i="82"/>
  <c r="T18" i="82"/>
  <c r="AC19" i="82"/>
  <c r="G18" i="82"/>
  <c r="T17" i="82"/>
  <c r="AC18" i="82"/>
  <c r="G17" i="82"/>
  <c r="T16" i="82"/>
  <c r="AC17" i="82"/>
  <c r="G16" i="82"/>
  <c r="T15" i="82"/>
  <c r="AC16" i="82"/>
  <c r="G15" i="82"/>
  <c r="T14" i="82"/>
  <c r="AC15" i="82"/>
  <c r="G14" i="82"/>
  <c r="T13" i="82"/>
  <c r="AC14" i="82"/>
  <c r="G13" i="82"/>
  <c r="T12" i="82"/>
  <c r="AC13" i="82"/>
  <c r="G12" i="82"/>
  <c r="T11" i="82"/>
  <c r="AC12" i="82"/>
  <c r="G11" i="82"/>
  <c r="T10" i="82"/>
  <c r="AC11" i="82"/>
  <c r="G10" i="82"/>
  <c r="T9" i="82"/>
  <c r="AC10" i="82"/>
  <c r="G9" i="82"/>
  <c r="T8" i="82"/>
  <c r="AC9" i="82"/>
  <c r="G8" i="82"/>
  <c r="T7" i="82"/>
  <c r="AC8" i="82"/>
  <c r="G7" i="82"/>
  <c r="T6" i="82"/>
  <c r="AC7" i="82"/>
  <c r="G6" i="82"/>
  <c r="T5" i="82"/>
  <c r="AC6" i="82"/>
  <c r="G5" i="82"/>
  <c r="T4" i="82"/>
  <c r="G4" i="82"/>
  <c r="G37" i="82"/>
  <c r="E37" i="82"/>
  <c r="E22" i="49"/>
  <c r="O3" i="82"/>
  <c r="I3" i="82"/>
  <c r="G5" i="54"/>
  <c r="G6" i="54"/>
  <c r="G7" i="54"/>
  <c r="G8" i="54"/>
  <c r="G9" i="54"/>
  <c r="G10" i="54"/>
  <c r="G11" i="54"/>
  <c r="G12" i="54"/>
  <c r="G13" i="54"/>
  <c r="G14" i="54"/>
  <c r="G15" i="54"/>
  <c r="G16" i="54"/>
  <c r="G17" i="54"/>
  <c r="G18" i="54"/>
  <c r="G19" i="54"/>
  <c r="G20" i="54"/>
  <c r="G21" i="54"/>
  <c r="G22" i="54"/>
  <c r="G23" i="54"/>
  <c r="G24" i="54"/>
  <c r="G25" i="54"/>
  <c r="G26" i="54"/>
  <c r="G27" i="54"/>
  <c r="G28" i="54"/>
  <c r="G29" i="54"/>
  <c r="G30" i="54"/>
  <c r="G31" i="54"/>
  <c r="G32" i="54"/>
  <c r="G33" i="54"/>
  <c r="G34" i="54"/>
  <c r="G35" i="54"/>
  <c r="G36" i="54"/>
  <c r="G4" i="54"/>
  <c r="G4" i="80"/>
  <c r="G5" i="80"/>
  <c r="G6" i="80"/>
  <c r="G7" i="80"/>
  <c r="G8" i="80"/>
  <c r="G9" i="80"/>
  <c r="G10" i="80"/>
  <c r="G11" i="80"/>
  <c r="G12" i="80"/>
  <c r="G13" i="80"/>
  <c r="G14" i="80"/>
  <c r="G15" i="80"/>
  <c r="G16" i="80"/>
  <c r="G17" i="80"/>
  <c r="G18" i="80"/>
  <c r="G19" i="80"/>
  <c r="G20" i="80"/>
  <c r="G21" i="80"/>
  <c r="G22" i="80"/>
  <c r="G23" i="80"/>
  <c r="G24" i="80"/>
  <c r="G25" i="80"/>
  <c r="G26" i="80"/>
  <c r="G27" i="80"/>
  <c r="G28" i="80"/>
  <c r="G29" i="80"/>
  <c r="G30" i="80"/>
  <c r="G31" i="80"/>
  <c r="G32" i="80"/>
  <c r="G33" i="80"/>
  <c r="G34" i="80"/>
  <c r="G35" i="80"/>
  <c r="G36" i="80"/>
  <c r="G5" i="79"/>
  <c r="G6" i="79"/>
  <c r="G7" i="79"/>
  <c r="G8" i="79"/>
  <c r="G9" i="79"/>
  <c r="G10" i="79"/>
  <c r="G11" i="79"/>
  <c r="G12" i="79"/>
  <c r="G13" i="79"/>
  <c r="G14" i="79"/>
  <c r="G15" i="79"/>
  <c r="G16" i="79"/>
  <c r="G17" i="79"/>
  <c r="G18" i="79"/>
  <c r="G19" i="79"/>
  <c r="G20" i="79"/>
  <c r="G21" i="79"/>
  <c r="G22" i="79"/>
  <c r="G23" i="79"/>
  <c r="G24" i="79"/>
  <c r="G25" i="79"/>
  <c r="G26" i="79"/>
  <c r="G27" i="79"/>
  <c r="G28" i="79"/>
  <c r="G29" i="79"/>
  <c r="G30" i="79"/>
  <c r="G31" i="79"/>
  <c r="G32" i="79"/>
  <c r="G33" i="79"/>
  <c r="G34" i="79"/>
  <c r="G35" i="79"/>
  <c r="G36" i="79"/>
  <c r="G4" i="79"/>
  <c r="C8" i="47"/>
  <c r="E8" i="47"/>
  <c r="D37" i="81"/>
  <c r="D30" i="46"/>
  <c r="D20" i="49"/>
  <c r="G36" i="81"/>
  <c r="T35" i="81"/>
  <c r="G35" i="81"/>
  <c r="T34" i="81"/>
  <c r="G34" i="81"/>
  <c r="T33" i="81"/>
  <c r="G33" i="81"/>
  <c r="T32" i="81"/>
  <c r="G32" i="81"/>
  <c r="T31" i="81"/>
  <c r="G31" i="81"/>
  <c r="T30" i="81"/>
  <c r="G30" i="81"/>
  <c r="T29" i="81"/>
  <c r="G29" i="81"/>
  <c r="T28" i="81"/>
  <c r="G28" i="81"/>
  <c r="T27" i="81"/>
  <c r="G27" i="81"/>
  <c r="T26" i="81"/>
  <c r="G26" i="81"/>
  <c r="T25" i="81"/>
  <c r="G25" i="81"/>
  <c r="T24" i="81"/>
  <c r="G24" i="81"/>
  <c r="T23" i="81"/>
  <c r="G23" i="81"/>
  <c r="T22" i="81"/>
  <c r="G22" i="81"/>
  <c r="T21" i="81"/>
  <c r="G21" i="81"/>
  <c r="T20" i="81"/>
  <c r="G20" i="81"/>
  <c r="T19" i="81"/>
  <c r="G19" i="81"/>
  <c r="T18" i="81"/>
  <c r="G18" i="81"/>
  <c r="T17" i="81"/>
  <c r="G17" i="81"/>
  <c r="T16" i="81"/>
  <c r="G16" i="81"/>
  <c r="T15" i="81"/>
  <c r="G15" i="81"/>
  <c r="T14" i="81"/>
  <c r="G14" i="81"/>
  <c r="T13" i="81"/>
  <c r="G13" i="81"/>
  <c r="T12" i="81"/>
  <c r="G12" i="81"/>
  <c r="T11" i="81"/>
  <c r="G11" i="81"/>
  <c r="T10" i="81"/>
  <c r="G10" i="81"/>
  <c r="T9" i="81"/>
  <c r="G9" i="81"/>
  <c r="T8" i="81"/>
  <c r="G8" i="81"/>
  <c r="T7" i="81"/>
  <c r="G7" i="81"/>
  <c r="T6" i="81"/>
  <c r="G6" i="81"/>
  <c r="T5" i="81"/>
  <c r="G5" i="81"/>
  <c r="T4" i="81"/>
  <c r="G4" i="81"/>
  <c r="G37" i="81"/>
  <c r="E37" i="81"/>
  <c r="E20" i="49"/>
  <c r="O3" i="81"/>
  <c r="I3" i="81"/>
  <c r="I20" i="49"/>
  <c r="F20" i="49"/>
  <c r="C21" i="91"/>
  <c r="C11" i="46"/>
  <c r="J20" i="49"/>
  <c r="K20" i="49"/>
  <c r="G21" i="91"/>
  <c r="D37" i="5"/>
  <c r="C53" i="46"/>
  <c r="C54" i="46"/>
  <c r="G25" i="47"/>
  <c r="A20" i="47"/>
  <c r="A8" i="47"/>
  <c r="W38" i="80"/>
  <c r="D37" i="80"/>
  <c r="T35" i="80"/>
  <c r="T34" i="80"/>
  <c r="T33" i="80"/>
  <c r="T32" i="80"/>
  <c r="T31" i="80"/>
  <c r="T30" i="80"/>
  <c r="T29" i="80"/>
  <c r="T28" i="80"/>
  <c r="T27" i="80"/>
  <c r="T26" i="80"/>
  <c r="T25" i="80"/>
  <c r="T24" i="80"/>
  <c r="T23" i="80"/>
  <c r="T22" i="80"/>
  <c r="T21" i="80"/>
  <c r="T20" i="80"/>
  <c r="T19" i="80"/>
  <c r="T18" i="80"/>
  <c r="T17" i="80"/>
  <c r="T16" i="80"/>
  <c r="T15" i="80"/>
  <c r="T14" i="80"/>
  <c r="T13" i="80"/>
  <c r="T12" i="80"/>
  <c r="T11" i="80"/>
  <c r="T10" i="80"/>
  <c r="T9" i="80"/>
  <c r="T8" i="80"/>
  <c r="T7" i="80"/>
  <c r="T6" i="80"/>
  <c r="T5" i="80"/>
  <c r="T4" i="80"/>
  <c r="O3" i="80"/>
  <c r="I3" i="80"/>
  <c r="G7" i="22"/>
  <c r="F25" i="47"/>
  <c r="C7" i="47"/>
  <c r="E7" i="47"/>
  <c r="A7" i="47"/>
  <c r="A19" i="47"/>
  <c r="A18" i="47"/>
  <c r="D39" i="79"/>
  <c r="T35" i="79"/>
  <c r="T34" i="79"/>
  <c r="T33" i="79"/>
  <c r="T32" i="79"/>
  <c r="T31" i="79"/>
  <c r="T30" i="79"/>
  <c r="T29" i="79"/>
  <c r="T28" i="79"/>
  <c r="T27" i="79"/>
  <c r="T26" i="79"/>
  <c r="T25" i="79"/>
  <c r="T24" i="79"/>
  <c r="T23" i="79"/>
  <c r="T22" i="79"/>
  <c r="T21" i="79"/>
  <c r="T20" i="79"/>
  <c r="T19" i="79"/>
  <c r="T18" i="79"/>
  <c r="T17" i="79"/>
  <c r="T16" i="79"/>
  <c r="T15" i="79"/>
  <c r="T14" i="79"/>
  <c r="T13" i="79"/>
  <c r="T12" i="79"/>
  <c r="T11" i="79"/>
  <c r="T10" i="79"/>
  <c r="T9" i="79"/>
  <c r="T8" i="79"/>
  <c r="T7" i="79"/>
  <c r="T6" i="79"/>
  <c r="T5" i="79"/>
  <c r="T4" i="79"/>
  <c r="O3" i="79"/>
  <c r="I3" i="79"/>
  <c r="C19" i="47"/>
  <c r="I19" i="47"/>
  <c r="D42" i="49"/>
  <c r="I42" i="49"/>
  <c r="D53" i="46"/>
  <c r="E53" i="46"/>
  <c r="L42" i="49"/>
  <c r="F26" i="47"/>
  <c r="D54" i="46"/>
  <c r="D43" i="49"/>
  <c r="I43" i="49"/>
  <c r="C20" i="47"/>
  <c r="E20" i="47"/>
  <c r="E54" i="46"/>
  <c r="L43" i="49"/>
  <c r="G26" i="47"/>
  <c r="G37" i="80"/>
  <c r="E37" i="80"/>
  <c r="F20" i="47"/>
  <c r="I20" i="47"/>
  <c r="E19" i="47"/>
  <c r="G39" i="79"/>
  <c r="E39" i="79"/>
  <c r="F19" i="47"/>
  <c r="S5" i="54"/>
  <c r="S6" i="54"/>
  <c r="S7" i="54"/>
  <c r="AB8" i="54"/>
  <c r="S8" i="54"/>
  <c r="S9" i="54"/>
  <c r="S10" i="54"/>
  <c r="S11" i="54"/>
  <c r="AB12" i="54"/>
  <c r="S12" i="54"/>
  <c r="S13" i="54"/>
  <c r="S14" i="54"/>
  <c r="S15" i="54"/>
  <c r="S16" i="54"/>
  <c r="S17" i="54"/>
  <c r="S18" i="54"/>
  <c r="S19" i="54"/>
  <c r="S20" i="54"/>
  <c r="S21" i="54"/>
  <c r="S22" i="54"/>
  <c r="S23" i="54"/>
  <c r="S24" i="54"/>
  <c r="S25" i="54"/>
  <c r="S26" i="54"/>
  <c r="S27" i="54"/>
  <c r="S28" i="54"/>
  <c r="S29" i="54"/>
  <c r="S30" i="54"/>
  <c r="S31" i="54"/>
  <c r="S32" i="54"/>
  <c r="S33" i="54"/>
  <c r="S34" i="54"/>
  <c r="S35" i="54"/>
  <c r="AB6" i="54"/>
  <c r="AB7" i="54"/>
  <c r="AB9" i="54"/>
  <c r="AB10" i="54"/>
  <c r="AB11" i="54"/>
  <c r="AB13" i="54"/>
  <c r="AB14" i="54"/>
  <c r="AB15" i="54"/>
  <c r="AB16" i="54"/>
  <c r="AB17" i="54"/>
  <c r="AB18" i="54"/>
  <c r="AB19" i="54"/>
  <c r="AB20" i="54"/>
  <c r="AB21" i="54"/>
  <c r="AB22" i="54"/>
  <c r="AB23" i="54"/>
  <c r="AB24" i="54"/>
  <c r="AB25" i="54"/>
  <c r="AB26" i="54"/>
  <c r="AB27" i="54"/>
  <c r="AB28" i="54"/>
  <c r="AB29" i="54"/>
  <c r="AB30" i="54"/>
  <c r="AB31" i="54"/>
  <c r="AB32" i="54"/>
  <c r="AB33" i="54"/>
  <c r="AB34" i="54"/>
  <c r="AB35" i="54"/>
  <c r="AB36" i="54"/>
  <c r="AB37" i="54"/>
  <c r="B8" i="47"/>
  <c r="E43" i="49"/>
  <c r="F43" i="49"/>
  <c r="C44" i="91"/>
  <c r="J43" i="49"/>
  <c r="K43" i="49"/>
  <c r="G44" i="91"/>
  <c r="F8" i="47"/>
  <c r="B7" i="47"/>
  <c r="E42" i="49"/>
  <c r="F42" i="49"/>
  <c r="C43" i="91"/>
  <c r="J42" i="49"/>
  <c r="K42" i="49"/>
  <c r="G43" i="91"/>
  <c r="F7" i="47"/>
  <c r="V9" i="17"/>
  <c r="Y7" i="5"/>
  <c r="V7" i="5"/>
  <c r="V11" i="22"/>
  <c r="Y9" i="27"/>
  <c r="V10" i="27"/>
  <c r="Y7" i="8"/>
  <c r="V11" i="8"/>
  <c r="S4" i="54"/>
  <c r="AB5" i="54"/>
  <c r="C35" i="46"/>
  <c r="T4" i="57"/>
  <c r="C37" i="46"/>
  <c r="C36" i="46"/>
  <c r="V8" i="59"/>
  <c r="Y8" i="42"/>
  <c r="V20" i="14"/>
  <c r="V7" i="14"/>
  <c r="V20" i="11"/>
  <c r="V7" i="11"/>
  <c r="V20" i="18"/>
  <c r="V7" i="18"/>
  <c r="V19" i="44"/>
  <c r="V6" i="44"/>
  <c r="V16" i="45"/>
  <c r="V6" i="45"/>
  <c r="W64" i="11"/>
  <c r="G29" i="74"/>
  <c r="AC37" i="78"/>
  <c r="D16" i="46"/>
  <c r="D7" i="49"/>
  <c r="G36" i="78"/>
  <c r="T35" i="78"/>
  <c r="AC36" i="78"/>
  <c r="G35" i="78"/>
  <c r="T34" i="78"/>
  <c r="AC35" i="78"/>
  <c r="G34" i="78"/>
  <c r="T33" i="78"/>
  <c r="AC34" i="78"/>
  <c r="G33" i="78"/>
  <c r="T32" i="78"/>
  <c r="AC33" i="78"/>
  <c r="G32" i="78"/>
  <c r="T31" i="78"/>
  <c r="AC32" i="78"/>
  <c r="G31" i="78"/>
  <c r="T30" i="78"/>
  <c r="AC31" i="78"/>
  <c r="G30" i="78"/>
  <c r="T29" i="78"/>
  <c r="AC30" i="78"/>
  <c r="G29" i="78"/>
  <c r="T28" i="78"/>
  <c r="AC29" i="78"/>
  <c r="G28" i="78"/>
  <c r="T27" i="78"/>
  <c r="AC28" i="78"/>
  <c r="G27" i="78"/>
  <c r="T26" i="78"/>
  <c r="AC27" i="78"/>
  <c r="G26" i="78"/>
  <c r="T25" i="78"/>
  <c r="AC26" i="78"/>
  <c r="G25" i="78"/>
  <c r="T24" i="78"/>
  <c r="AC25" i="78"/>
  <c r="G24" i="78"/>
  <c r="T23" i="78"/>
  <c r="AC24" i="78"/>
  <c r="G23" i="78"/>
  <c r="T22" i="78"/>
  <c r="AC23" i="78"/>
  <c r="G22" i="78"/>
  <c r="T21" i="78"/>
  <c r="AC22" i="78"/>
  <c r="G21" i="78"/>
  <c r="T20" i="78"/>
  <c r="AC21" i="78"/>
  <c r="G20" i="78"/>
  <c r="T19" i="78"/>
  <c r="AC20" i="78"/>
  <c r="G19" i="78"/>
  <c r="T18" i="78"/>
  <c r="AC19" i="78"/>
  <c r="G18" i="78"/>
  <c r="T17" i="78"/>
  <c r="AC18" i="78"/>
  <c r="G17" i="78"/>
  <c r="T16" i="78"/>
  <c r="AC17" i="78"/>
  <c r="G16" i="78"/>
  <c r="T15" i="78"/>
  <c r="AC16" i="78"/>
  <c r="G15" i="78"/>
  <c r="T14" i="78"/>
  <c r="AC15" i="78"/>
  <c r="G14" i="78"/>
  <c r="T13" i="78"/>
  <c r="AC14" i="78"/>
  <c r="G13" i="78"/>
  <c r="T12" i="78"/>
  <c r="AC13" i="78"/>
  <c r="G12" i="78"/>
  <c r="T11" i="78"/>
  <c r="AC12" i="78"/>
  <c r="G11" i="78"/>
  <c r="T10" i="78"/>
  <c r="AC11" i="78"/>
  <c r="G10" i="78"/>
  <c r="T9" i="78"/>
  <c r="AC10" i="78"/>
  <c r="G9" i="78"/>
  <c r="G37" i="78"/>
  <c r="T8" i="78"/>
  <c r="AC9" i="78"/>
  <c r="T7" i="78"/>
  <c r="AC8" i="78"/>
  <c r="G7" i="78"/>
  <c r="T6" i="78"/>
  <c r="AC7" i="78"/>
  <c r="G6" i="78"/>
  <c r="T5" i="78"/>
  <c r="AC6" i="78"/>
  <c r="G5" i="78"/>
  <c r="T4" i="78"/>
  <c r="AC5" i="78"/>
  <c r="G4" i="78"/>
  <c r="O3" i="78"/>
  <c r="I3" i="78"/>
  <c r="AC37" i="77"/>
  <c r="D37" i="77"/>
  <c r="D15" i="46"/>
  <c r="D6" i="49"/>
  <c r="G36" i="77"/>
  <c r="T35" i="77"/>
  <c r="AC36" i="77"/>
  <c r="G35" i="77"/>
  <c r="T34" i="77"/>
  <c r="AC35" i="77"/>
  <c r="G34" i="77"/>
  <c r="T33" i="77"/>
  <c r="AC34" i="77"/>
  <c r="G33" i="77"/>
  <c r="T32" i="77"/>
  <c r="AC33" i="77"/>
  <c r="G32" i="77"/>
  <c r="T31" i="77"/>
  <c r="AC32" i="77"/>
  <c r="G31" i="77"/>
  <c r="T30" i="77"/>
  <c r="AC31" i="77"/>
  <c r="G30" i="77"/>
  <c r="T29" i="77"/>
  <c r="AC30" i="77"/>
  <c r="G29" i="77"/>
  <c r="T28" i="77"/>
  <c r="AC29" i="77"/>
  <c r="G28" i="77"/>
  <c r="T27" i="77"/>
  <c r="AC28" i="77"/>
  <c r="G27" i="77"/>
  <c r="T26" i="77"/>
  <c r="AC27" i="77"/>
  <c r="G26" i="77"/>
  <c r="T25" i="77"/>
  <c r="AC26" i="77"/>
  <c r="G25" i="77"/>
  <c r="T24" i="77"/>
  <c r="AC25" i="77"/>
  <c r="G24" i="77"/>
  <c r="T23" i="77"/>
  <c r="AC24" i="77"/>
  <c r="G23" i="77"/>
  <c r="T22" i="77"/>
  <c r="AC23" i="77"/>
  <c r="G22" i="77"/>
  <c r="T21" i="77"/>
  <c r="AC22" i="77"/>
  <c r="G21" i="77"/>
  <c r="T20" i="77"/>
  <c r="AC21" i="77"/>
  <c r="G20" i="77"/>
  <c r="T19" i="77"/>
  <c r="AC20" i="77"/>
  <c r="G19" i="77"/>
  <c r="T18" i="77"/>
  <c r="AC19" i="77"/>
  <c r="G18" i="77"/>
  <c r="T17" i="77"/>
  <c r="AC18" i="77"/>
  <c r="G17" i="77"/>
  <c r="T16" i="77"/>
  <c r="AC17" i="77"/>
  <c r="G16" i="77"/>
  <c r="T15" i="77"/>
  <c r="AC16" i="77"/>
  <c r="G15" i="77"/>
  <c r="T14" i="77"/>
  <c r="AC15" i="77"/>
  <c r="G14" i="77"/>
  <c r="T13" i="77"/>
  <c r="AC14" i="77"/>
  <c r="G13" i="77"/>
  <c r="T12" i="77"/>
  <c r="AC13" i="77"/>
  <c r="G12" i="77"/>
  <c r="T11" i="77"/>
  <c r="AC12" i="77"/>
  <c r="G11" i="77"/>
  <c r="T10" i="77"/>
  <c r="AC11" i="77"/>
  <c r="G10" i="77"/>
  <c r="T9" i="77"/>
  <c r="AC10" i="77"/>
  <c r="G9" i="77"/>
  <c r="T8" i="77"/>
  <c r="AC9" i="77"/>
  <c r="G8" i="77"/>
  <c r="T7" i="77"/>
  <c r="AC8" i="77"/>
  <c r="G7" i="77"/>
  <c r="T6" i="77"/>
  <c r="AC7" i="77"/>
  <c r="G6" i="77"/>
  <c r="T5" i="77"/>
  <c r="AC6" i="77"/>
  <c r="G5" i="77"/>
  <c r="T4" i="77"/>
  <c r="AC5" i="77"/>
  <c r="G4" i="77"/>
  <c r="O3" i="77"/>
  <c r="I3" i="77"/>
  <c r="I6" i="49"/>
  <c r="I7" i="49"/>
  <c r="G37" i="77"/>
  <c r="E37" i="77"/>
  <c r="E6" i="49"/>
  <c r="F6" i="49"/>
  <c r="C7" i="91"/>
  <c r="E37" i="78"/>
  <c r="E7" i="49"/>
  <c r="F7" i="49"/>
  <c r="C8" i="91"/>
  <c r="M4" i="27"/>
  <c r="M4" i="8"/>
  <c r="M6" i="23"/>
  <c r="J6" i="49"/>
  <c r="K6" i="49"/>
  <c r="G7" i="91"/>
  <c r="J7" i="49"/>
  <c r="K7" i="49"/>
  <c r="G8" i="91"/>
  <c r="I28" i="47"/>
  <c r="M32" i="49"/>
  <c r="C17" i="46"/>
  <c r="Z38" i="74"/>
  <c r="F17" i="46"/>
  <c r="W38" i="74"/>
  <c r="L8" i="49"/>
  <c r="E17" i="46"/>
  <c r="G17" i="46"/>
  <c r="AC37" i="74"/>
  <c r="D37" i="74"/>
  <c r="G36" i="74"/>
  <c r="T35" i="74"/>
  <c r="AC36" i="74"/>
  <c r="G35" i="74"/>
  <c r="T34" i="74"/>
  <c r="AC35" i="74"/>
  <c r="G34" i="74"/>
  <c r="T33" i="74"/>
  <c r="AC34" i="74"/>
  <c r="G33" i="74"/>
  <c r="T32" i="74"/>
  <c r="AC33" i="74"/>
  <c r="G32" i="74"/>
  <c r="T31" i="74"/>
  <c r="AC32" i="74"/>
  <c r="G31" i="74"/>
  <c r="T30" i="74"/>
  <c r="AC31" i="74"/>
  <c r="G30" i="74"/>
  <c r="T29" i="74"/>
  <c r="AC30" i="74"/>
  <c r="T28" i="74"/>
  <c r="AC29" i="74"/>
  <c r="G28" i="74"/>
  <c r="T27" i="74"/>
  <c r="AC28" i="74"/>
  <c r="G27" i="74"/>
  <c r="T26" i="74"/>
  <c r="AC27" i="74"/>
  <c r="G26" i="74"/>
  <c r="T25" i="74"/>
  <c r="AC26" i="74"/>
  <c r="G25" i="74"/>
  <c r="T24" i="74"/>
  <c r="AC25" i="74"/>
  <c r="G24" i="74"/>
  <c r="T23" i="74"/>
  <c r="AC24" i="74"/>
  <c r="G23" i="74"/>
  <c r="T22" i="74"/>
  <c r="AC23" i="74"/>
  <c r="G22" i="74"/>
  <c r="T21" i="74"/>
  <c r="AC22" i="74"/>
  <c r="G21" i="74"/>
  <c r="T20" i="74"/>
  <c r="AC21" i="74"/>
  <c r="G20" i="74"/>
  <c r="T19" i="74"/>
  <c r="AC20" i="74"/>
  <c r="G19" i="74"/>
  <c r="T18" i="74"/>
  <c r="AC19" i="74"/>
  <c r="G18" i="74"/>
  <c r="T17" i="74"/>
  <c r="AC18" i="74"/>
  <c r="G17" i="74"/>
  <c r="T16" i="74"/>
  <c r="AC17" i="74"/>
  <c r="G16" i="74"/>
  <c r="T15" i="74"/>
  <c r="AC16" i="74"/>
  <c r="G15" i="74"/>
  <c r="T14" i="74"/>
  <c r="AC15" i="74"/>
  <c r="G14" i="74"/>
  <c r="T13" i="74"/>
  <c r="AC14" i="74"/>
  <c r="G13" i="74"/>
  <c r="T12" i="74"/>
  <c r="AC13" i="74"/>
  <c r="G12" i="74"/>
  <c r="T11" i="74"/>
  <c r="AC12" i="74"/>
  <c r="G11" i="74"/>
  <c r="T10" i="74"/>
  <c r="AC11" i="74"/>
  <c r="G10" i="74"/>
  <c r="T9" i="74"/>
  <c r="AC10" i="74"/>
  <c r="G9" i="74"/>
  <c r="T8" i="74"/>
  <c r="AC9" i="74"/>
  <c r="G8" i="74"/>
  <c r="T7" i="74"/>
  <c r="AC8" i="74"/>
  <c r="G7" i="74"/>
  <c r="T6" i="74"/>
  <c r="AC7" i="74"/>
  <c r="G6" i="74"/>
  <c r="T5" i="74"/>
  <c r="AC6" i="74"/>
  <c r="G5" i="74"/>
  <c r="T4" i="74"/>
  <c r="AC5" i="74"/>
  <c r="G4" i="74"/>
  <c r="O3" i="74"/>
  <c r="I3" i="74"/>
  <c r="D8" i="49"/>
  <c r="G37" i="74"/>
  <c r="E37" i="74"/>
  <c r="E8" i="49"/>
  <c r="AC37" i="73"/>
  <c r="D37" i="73"/>
  <c r="G36" i="73"/>
  <c r="T35" i="73"/>
  <c r="AC36" i="73"/>
  <c r="G35" i="73"/>
  <c r="T34" i="73"/>
  <c r="AC35" i="73"/>
  <c r="G34" i="73"/>
  <c r="T33" i="73"/>
  <c r="AC34" i="73"/>
  <c r="G33" i="73"/>
  <c r="T32" i="73"/>
  <c r="AC33" i="73"/>
  <c r="G32" i="73"/>
  <c r="T31" i="73"/>
  <c r="AC32" i="73"/>
  <c r="G31" i="73"/>
  <c r="T30" i="73"/>
  <c r="AC31" i="73"/>
  <c r="G30" i="73"/>
  <c r="T29" i="73"/>
  <c r="AC30" i="73"/>
  <c r="G29" i="73"/>
  <c r="T28" i="73"/>
  <c r="AC29" i="73"/>
  <c r="G28" i="73"/>
  <c r="T27" i="73"/>
  <c r="AC28" i="73"/>
  <c r="G27" i="73"/>
  <c r="T26" i="73"/>
  <c r="AC27" i="73"/>
  <c r="G26" i="73"/>
  <c r="T25" i="73"/>
  <c r="AC26" i="73"/>
  <c r="G25" i="73"/>
  <c r="T24" i="73"/>
  <c r="AC25" i="73"/>
  <c r="G24" i="73"/>
  <c r="T23" i="73"/>
  <c r="AC24" i="73"/>
  <c r="G23" i="73"/>
  <c r="T22" i="73"/>
  <c r="AC23" i="73"/>
  <c r="G22" i="73"/>
  <c r="T21" i="73"/>
  <c r="AC22" i="73"/>
  <c r="G21" i="73"/>
  <c r="T20" i="73"/>
  <c r="AC21" i="73"/>
  <c r="G20" i="73"/>
  <c r="T19" i="73"/>
  <c r="AC20" i="73"/>
  <c r="G19" i="73"/>
  <c r="T18" i="73"/>
  <c r="AC19" i="73"/>
  <c r="G18" i="73"/>
  <c r="T17" i="73"/>
  <c r="AC18" i="73"/>
  <c r="G17" i="73"/>
  <c r="T16" i="73"/>
  <c r="AC17" i="73"/>
  <c r="G16" i="73"/>
  <c r="T15" i="73"/>
  <c r="AC16" i="73"/>
  <c r="G15" i="73"/>
  <c r="T14" i="73"/>
  <c r="AC15" i="73"/>
  <c r="G14" i="73"/>
  <c r="T13" i="73"/>
  <c r="AC14" i="73"/>
  <c r="G13" i="73"/>
  <c r="T12" i="73"/>
  <c r="AC13" i="73"/>
  <c r="G12" i="73"/>
  <c r="T11" i="73"/>
  <c r="AC12" i="73"/>
  <c r="G11" i="73"/>
  <c r="T10" i="73"/>
  <c r="AC11" i="73"/>
  <c r="G10" i="73"/>
  <c r="T9" i="73"/>
  <c r="AC10" i="73"/>
  <c r="G9" i="73"/>
  <c r="T8" i="73"/>
  <c r="AC9" i="73"/>
  <c r="G8" i="73"/>
  <c r="T7" i="73"/>
  <c r="AC8" i="73"/>
  <c r="G7" i="73"/>
  <c r="T6" i="73"/>
  <c r="AC7" i="73"/>
  <c r="G6" i="73"/>
  <c r="T5" i="73"/>
  <c r="AC6" i="73"/>
  <c r="G5" i="73"/>
  <c r="T4" i="73"/>
  <c r="AC5" i="73"/>
  <c r="G4" i="73"/>
  <c r="O3" i="73"/>
  <c r="I3" i="73"/>
  <c r="D17" i="46"/>
  <c r="F8" i="49"/>
  <c r="C9" i="91"/>
  <c r="D25" i="49"/>
  <c r="D35" i="46"/>
  <c r="I8" i="49"/>
  <c r="G37" i="73"/>
  <c r="E37" i="73"/>
  <c r="I25" i="49"/>
  <c r="AC37" i="70"/>
  <c r="D37" i="70"/>
  <c r="G36" i="70"/>
  <c r="T35" i="70"/>
  <c r="AC36" i="70"/>
  <c r="G35" i="70"/>
  <c r="T34" i="70"/>
  <c r="AC35" i="70"/>
  <c r="G34" i="70"/>
  <c r="T33" i="70"/>
  <c r="AC34" i="70"/>
  <c r="G33" i="70"/>
  <c r="T32" i="70"/>
  <c r="AC33" i="70"/>
  <c r="G32" i="70"/>
  <c r="T31" i="70"/>
  <c r="AC32" i="70"/>
  <c r="G31" i="70"/>
  <c r="T30" i="70"/>
  <c r="AC31" i="70"/>
  <c r="G30" i="70"/>
  <c r="T29" i="70"/>
  <c r="AC30" i="70"/>
  <c r="G29" i="70"/>
  <c r="T28" i="70"/>
  <c r="AC29" i="70"/>
  <c r="G28" i="70"/>
  <c r="T27" i="70"/>
  <c r="AC28" i="70"/>
  <c r="G27" i="70"/>
  <c r="T26" i="70"/>
  <c r="AC27" i="70"/>
  <c r="G26" i="70"/>
  <c r="T25" i="70"/>
  <c r="AC26" i="70"/>
  <c r="G25" i="70"/>
  <c r="T24" i="70"/>
  <c r="AC25" i="70"/>
  <c r="G24" i="70"/>
  <c r="T23" i="70"/>
  <c r="AC24" i="70"/>
  <c r="G23" i="70"/>
  <c r="T22" i="70"/>
  <c r="AC23" i="70"/>
  <c r="G22" i="70"/>
  <c r="T21" i="70"/>
  <c r="AC22" i="70"/>
  <c r="G21" i="70"/>
  <c r="T20" i="70"/>
  <c r="AC21" i="70"/>
  <c r="G20" i="70"/>
  <c r="T19" i="70"/>
  <c r="AC20" i="70"/>
  <c r="G19" i="70"/>
  <c r="T18" i="70"/>
  <c r="AC19" i="70"/>
  <c r="G18" i="70"/>
  <c r="T17" i="70"/>
  <c r="AC18" i="70"/>
  <c r="G17" i="70"/>
  <c r="T16" i="70"/>
  <c r="AC17" i="70"/>
  <c r="G16" i="70"/>
  <c r="T15" i="70"/>
  <c r="AC16" i="70"/>
  <c r="G15" i="70"/>
  <c r="T14" i="70"/>
  <c r="AC15" i="70"/>
  <c r="G14" i="70"/>
  <c r="T13" i="70"/>
  <c r="AC14" i="70"/>
  <c r="G13" i="70"/>
  <c r="T12" i="70"/>
  <c r="AC13" i="70"/>
  <c r="G12" i="70"/>
  <c r="T11" i="70"/>
  <c r="AC12" i="70"/>
  <c r="G11" i="70"/>
  <c r="T10" i="70"/>
  <c r="AC11" i="70"/>
  <c r="G10" i="70"/>
  <c r="T9" i="70"/>
  <c r="AC10" i="70"/>
  <c r="G9" i="70"/>
  <c r="T8" i="70"/>
  <c r="AC9" i="70"/>
  <c r="G8" i="70"/>
  <c r="T7" i="70"/>
  <c r="AC8" i="70"/>
  <c r="G7" i="70"/>
  <c r="T6" i="70"/>
  <c r="AC7" i="70"/>
  <c r="G6" i="70"/>
  <c r="T5" i="70"/>
  <c r="AC6" i="70"/>
  <c r="G5" i="70"/>
  <c r="T4" i="70"/>
  <c r="AC5" i="70"/>
  <c r="G4" i="70"/>
  <c r="O3" i="70"/>
  <c r="I3" i="70"/>
  <c r="AC37" i="69"/>
  <c r="D37" i="69"/>
  <c r="G36" i="69"/>
  <c r="T35" i="69"/>
  <c r="AC36" i="69"/>
  <c r="G35" i="69"/>
  <c r="T34" i="69"/>
  <c r="AC35" i="69"/>
  <c r="G34" i="69"/>
  <c r="T33" i="69"/>
  <c r="AC34" i="69"/>
  <c r="G33" i="69"/>
  <c r="T32" i="69"/>
  <c r="AC33" i="69"/>
  <c r="G32" i="69"/>
  <c r="T31" i="69"/>
  <c r="AC32" i="69"/>
  <c r="G31" i="69"/>
  <c r="T30" i="69"/>
  <c r="AC31" i="69"/>
  <c r="G30" i="69"/>
  <c r="T29" i="69"/>
  <c r="AC30" i="69"/>
  <c r="G29" i="69"/>
  <c r="T28" i="69"/>
  <c r="AC29" i="69"/>
  <c r="G28" i="69"/>
  <c r="T27" i="69"/>
  <c r="AC28" i="69"/>
  <c r="G27" i="69"/>
  <c r="T26" i="69"/>
  <c r="AC27" i="69"/>
  <c r="G26" i="69"/>
  <c r="T25" i="69"/>
  <c r="AC26" i="69"/>
  <c r="G25" i="69"/>
  <c r="T24" i="69"/>
  <c r="AC25" i="69"/>
  <c r="G24" i="69"/>
  <c r="T23" i="69"/>
  <c r="AC24" i="69"/>
  <c r="G23" i="69"/>
  <c r="T22" i="69"/>
  <c r="AC23" i="69"/>
  <c r="G22" i="69"/>
  <c r="T21" i="69"/>
  <c r="AC22" i="69"/>
  <c r="G21" i="69"/>
  <c r="T20" i="69"/>
  <c r="AC21" i="69"/>
  <c r="G20" i="69"/>
  <c r="T19" i="69"/>
  <c r="AC20" i="69"/>
  <c r="G19" i="69"/>
  <c r="T18" i="69"/>
  <c r="AC19" i="69"/>
  <c r="G18" i="69"/>
  <c r="T17" i="69"/>
  <c r="AC18" i="69"/>
  <c r="G17" i="69"/>
  <c r="T16" i="69"/>
  <c r="AC17" i="69"/>
  <c r="G16" i="69"/>
  <c r="T15" i="69"/>
  <c r="AC16" i="69"/>
  <c r="G15" i="69"/>
  <c r="T14" i="69"/>
  <c r="AC15" i="69"/>
  <c r="G14" i="69"/>
  <c r="T13" i="69"/>
  <c r="AC14" i="69"/>
  <c r="G13" i="69"/>
  <c r="T12" i="69"/>
  <c r="AC13" i="69"/>
  <c r="G12" i="69"/>
  <c r="T11" i="69"/>
  <c r="AC12" i="69"/>
  <c r="G11" i="69"/>
  <c r="T10" i="69"/>
  <c r="AC11" i="69"/>
  <c r="G10" i="69"/>
  <c r="T9" i="69"/>
  <c r="AC10" i="69"/>
  <c r="G9" i="69"/>
  <c r="T8" i="69"/>
  <c r="AC9" i="69"/>
  <c r="G8" i="69"/>
  <c r="T7" i="69"/>
  <c r="AC8" i="69"/>
  <c r="G7" i="69"/>
  <c r="T6" i="69"/>
  <c r="AC7" i="69"/>
  <c r="G6" i="69"/>
  <c r="T5" i="69"/>
  <c r="AC6" i="69"/>
  <c r="G5" i="69"/>
  <c r="T4" i="69"/>
  <c r="G4" i="69"/>
  <c r="O3" i="69"/>
  <c r="I3" i="69"/>
  <c r="D26" i="49"/>
  <c r="I26" i="49"/>
  <c r="D37" i="46"/>
  <c r="J8" i="49"/>
  <c r="K8" i="49"/>
  <c r="G9" i="91"/>
  <c r="D36" i="46"/>
  <c r="G37" i="69"/>
  <c r="E37" i="69"/>
  <c r="G37" i="70"/>
  <c r="E37" i="70"/>
  <c r="E26" i="49"/>
  <c r="E25" i="49"/>
  <c r="F25" i="49"/>
  <c r="C26" i="91"/>
  <c r="J25" i="49"/>
  <c r="K25" i="49"/>
  <c r="G26" i="91"/>
  <c r="G5" i="45"/>
  <c r="G6" i="45"/>
  <c r="G7" i="45"/>
  <c r="G8" i="45"/>
  <c r="G9" i="45"/>
  <c r="G10" i="45"/>
  <c r="G11" i="45"/>
  <c r="G12" i="45"/>
  <c r="G13" i="45"/>
  <c r="G14" i="45"/>
  <c r="G15" i="45"/>
  <c r="G16" i="45"/>
  <c r="G17" i="45"/>
  <c r="G18" i="45"/>
  <c r="G19" i="45"/>
  <c r="G20" i="45"/>
  <c r="G21" i="45"/>
  <c r="G22" i="45"/>
  <c r="G23" i="45"/>
  <c r="G24" i="45"/>
  <c r="G25" i="45"/>
  <c r="G26" i="45"/>
  <c r="G27" i="45"/>
  <c r="G28" i="45"/>
  <c r="G29" i="45"/>
  <c r="G30" i="45"/>
  <c r="G31" i="45"/>
  <c r="G32" i="45"/>
  <c r="G33" i="45"/>
  <c r="G34" i="45"/>
  <c r="G35" i="45"/>
  <c r="G36" i="45"/>
  <c r="G4" i="45"/>
  <c r="G5" i="44"/>
  <c r="G6" i="44"/>
  <c r="G7" i="44"/>
  <c r="G8" i="44"/>
  <c r="G9" i="44"/>
  <c r="G10" i="44"/>
  <c r="G11" i="44"/>
  <c r="G12" i="44"/>
  <c r="G13" i="44"/>
  <c r="G14" i="44"/>
  <c r="G15" i="44"/>
  <c r="G16" i="44"/>
  <c r="G17" i="44"/>
  <c r="G18" i="44"/>
  <c r="G19" i="44"/>
  <c r="G20" i="44"/>
  <c r="G21" i="44"/>
  <c r="G22" i="44"/>
  <c r="G23" i="44"/>
  <c r="G24" i="44"/>
  <c r="G25" i="44"/>
  <c r="G26" i="44"/>
  <c r="G27" i="44"/>
  <c r="G28" i="44"/>
  <c r="G29" i="44"/>
  <c r="G30" i="44"/>
  <c r="G31" i="44"/>
  <c r="G32" i="44"/>
  <c r="G33" i="44"/>
  <c r="G34" i="44"/>
  <c r="G35" i="44"/>
  <c r="G36" i="44"/>
  <c r="G4" i="44"/>
  <c r="G5" i="18"/>
  <c r="G6" i="18"/>
  <c r="G7" i="18"/>
  <c r="G8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4" i="18"/>
  <c r="G5" i="11"/>
  <c r="G6" i="11"/>
  <c r="G7" i="11"/>
  <c r="G8" i="11"/>
  <c r="G9" i="11"/>
  <c r="G11" i="11"/>
  <c r="G12" i="11"/>
  <c r="G13" i="11"/>
  <c r="G15" i="11"/>
  <c r="G16" i="11"/>
  <c r="G38" i="11" s="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4" i="11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4" i="14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4" i="1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4" i="17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4" i="26"/>
  <c r="G5" i="35"/>
  <c r="G6" i="35"/>
  <c r="G7" i="35"/>
  <c r="G8" i="35"/>
  <c r="G9" i="35"/>
  <c r="G10" i="35"/>
  <c r="G11" i="35"/>
  <c r="G12" i="35"/>
  <c r="G13" i="35"/>
  <c r="G14" i="35"/>
  <c r="G15" i="35"/>
  <c r="G16" i="35"/>
  <c r="G17" i="35"/>
  <c r="G18" i="35"/>
  <c r="G19" i="35"/>
  <c r="G20" i="35"/>
  <c r="G21" i="35"/>
  <c r="G22" i="35"/>
  <c r="G23" i="35"/>
  <c r="G24" i="35"/>
  <c r="G25" i="35"/>
  <c r="G26" i="35"/>
  <c r="G27" i="35"/>
  <c r="G28" i="35"/>
  <c r="G29" i="35"/>
  <c r="G30" i="35"/>
  <c r="G31" i="35"/>
  <c r="G32" i="35"/>
  <c r="G33" i="35"/>
  <c r="G34" i="35"/>
  <c r="G35" i="35"/>
  <c r="G36" i="35"/>
  <c r="G4" i="35"/>
  <c r="G11" i="38"/>
  <c r="G12" i="38"/>
  <c r="G13" i="38"/>
  <c r="G14" i="38"/>
  <c r="G15" i="38"/>
  <c r="G16" i="38"/>
  <c r="G17" i="38"/>
  <c r="G18" i="38"/>
  <c r="G19" i="38"/>
  <c r="G20" i="38"/>
  <c r="G21" i="38"/>
  <c r="G22" i="38"/>
  <c r="G23" i="38"/>
  <c r="G24" i="38"/>
  <c r="G25" i="38"/>
  <c r="G26" i="38"/>
  <c r="G27" i="38"/>
  <c r="G28" i="38"/>
  <c r="G29" i="38"/>
  <c r="G30" i="38"/>
  <c r="G31" i="38"/>
  <c r="G32" i="38"/>
  <c r="G33" i="38"/>
  <c r="G34" i="38"/>
  <c r="G35" i="38"/>
  <c r="G36" i="38"/>
  <c r="G10" i="38"/>
  <c r="G5" i="38"/>
  <c r="G6" i="38"/>
  <c r="G7" i="38"/>
  <c r="G8" i="38"/>
  <c r="G4" i="38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4" i="4"/>
  <c r="G10" i="53"/>
  <c r="G11" i="53"/>
  <c r="G12" i="53"/>
  <c r="G13" i="53"/>
  <c r="G14" i="53"/>
  <c r="G15" i="53"/>
  <c r="G16" i="53"/>
  <c r="G17" i="53"/>
  <c r="G20" i="53"/>
  <c r="G35" i="53"/>
  <c r="G21" i="53"/>
  <c r="G22" i="53"/>
  <c r="G23" i="53"/>
  <c r="G24" i="53"/>
  <c r="G25" i="53"/>
  <c r="G26" i="53"/>
  <c r="G27" i="53"/>
  <c r="G28" i="53"/>
  <c r="G29" i="53"/>
  <c r="G30" i="53"/>
  <c r="G31" i="53"/>
  <c r="G32" i="53"/>
  <c r="G34" i="53"/>
  <c r="G9" i="53"/>
  <c r="G5" i="53"/>
  <c r="G6" i="53"/>
  <c r="G7" i="53"/>
  <c r="G8" i="53"/>
  <c r="G4" i="53"/>
  <c r="G5" i="31"/>
  <c r="G6" i="31"/>
  <c r="G7" i="31"/>
  <c r="G8" i="31"/>
  <c r="G9" i="31"/>
  <c r="G10" i="31"/>
  <c r="G11" i="31"/>
  <c r="G12" i="31"/>
  <c r="G13" i="31"/>
  <c r="G14" i="31"/>
  <c r="G15" i="31"/>
  <c r="G16" i="31"/>
  <c r="G17" i="31"/>
  <c r="G18" i="31"/>
  <c r="G19" i="31"/>
  <c r="G20" i="31"/>
  <c r="G21" i="31"/>
  <c r="G22" i="31"/>
  <c r="G23" i="31"/>
  <c r="G24" i="31"/>
  <c r="G25" i="31"/>
  <c r="G26" i="31"/>
  <c r="G27" i="31"/>
  <c r="G28" i="31"/>
  <c r="G29" i="31"/>
  <c r="G30" i="31"/>
  <c r="G31" i="31"/>
  <c r="G32" i="31"/>
  <c r="G33" i="31"/>
  <c r="G34" i="31"/>
  <c r="G35" i="31"/>
  <c r="G36" i="31"/>
  <c r="G4" i="31"/>
  <c r="G5" i="60"/>
  <c r="G6" i="60"/>
  <c r="G7" i="60"/>
  <c r="G8" i="60"/>
  <c r="G9" i="60"/>
  <c r="G10" i="60"/>
  <c r="G11" i="60"/>
  <c r="G12" i="60"/>
  <c r="G13" i="60"/>
  <c r="G14" i="60"/>
  <c r="G15" i="60"/>
  <c r="G16" i="60"/>
  <c r="G17" i="60"/>
  <c r="G18" i="60"/>
  <c r="G19" i="60"/>
  <c r="G20" i="60"/>
  <c r="G21" i="60"/>
  <c r="G22" i="60"/>
  <c r="G23" i="60"/>
  <c r="G24" i="60"/>
  <c r="G25" i="60"/>
  <c r="G26" i="60"/>
  <c r="G27" i="60"/>
  <c r="G28" i="60"/>
  <c r="G29" i="60"/>
  <c r="G30" i="60"/>
  <c r="G31" i="60"/>
  <c r="G32" i="60"/>
  <c r="G33" i="60"/>
  <c r="G34" i="60"/>
  <c r="G35" i="60"/>
  <c r="G36" i="60"/>
  <c r="G4" i="60"/>
  <c r="G5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4" i="5"/>
  <c r="G5" i="30"/>
  <c r="G4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7" i="30"/>
  <c r="G5" i="65"/>
  <c r="G6" i="65"/>
  <c r="G7" i="65"/>
  <c r="G8" i="65"/>
  <c r="G9" i="65"/>
  <c r="G10" i="65"/>
  <c r="G11" i="65"/>
  <c r="G12" i="65"/>
  <c r="G13" i="65"/>
  <c r="G14" i="65"/>
  <c r="G15" i="65"/>
  <c r="G16" i="65"/>
  <c r="G17" i="65"/>
  <c r="G18" i="65"/>
  <c r="G19" i="65"/>
  <c r="G20" i="65"/>
  <c r="G21" i="65"/>
  <c r="G22" i="65"/>
  <c r="G23" i="65"/>
  <c r="G24" i="65"/>
  <c r="G25" i="65"/>
  <c r="G26" i="65"/>
  <c r="G27" i="65"/>
  <c r="G28" i="65"/>
  <c r="G29" i="65"/>
  <c r="G30" i="65"/>
  <c r="G31" i="65"/>
  <c r="G32" i="65"/>
  <c r="G33" i="65"/>
  <c r="G34" i="65"/>
  <c r="G35" i="65"/>
  <c r="G36" i="65"/>
  <c r="G4" i="65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4" i="27"/>
  <c r="G5" i="8"/>
  <c r="G6" i="8"/>
  <c r="G7" i="8"/>
  <c r="G8" i="8"/>
  <c r="G9" i="8"/>
  <c r="G10" i="8"/>
  <c r="G11" i="8"/>
  <c r="G12" i="8"/>
  <c r="G13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4" i="8"/>
  <c r="G5" i="64"/>
  <c r="G6" i="64"/>
  <c r="G7" i="64"/>
  <c r="G8" i="64"/>
  <c r="G9" i="64"/>
  <c r="G10" i="64"/>
  <c r="G11" i="64"/>
  <c r="G12" i="64"/>
  <c r="G13" i="64"/>
  <c r="G14" i="64"/>
  <c r="G15" i="64"/>
  <c r="G16" i="64"/>
  <c r="G17" i="64"/>
  <c r="G18" i="64"/>
  <c r="G19" i="64"/>
  <c r="G20" i="64"/>
  <c r="G21" i="64"/>
  <c r="G22" i="64"/>
  <c r="G23" i="64"/>
  <c r="G24" i="64"/>
  <c r="G25" i="64"/>
  <c r="G26" i="64"/>
  <c r="G27" i="64"/>
  <c r="G28" i="64"/>
  <c r="G29" i="64"/>
  <c r="G30" i="64"/>
  <c r="G31" i="64"/>
  <c r="G32" i="64"/>
  <c r="G33" i="64"/>
  <c r="G34" i="64"/>
  <c r="G35" i="64"/>
  <c r="G36" i="64"/>
  <c r="G4" i="64"/>
  <c r="G5" i="59"/>
  <c r="G6" i="59"/>
  <c r="G7" i="59"/>
  <c r="G8" i="59"/>
  <c r="G9" i="59"/>
  <c r="G10" i="59"/>
  <c r="G11" i="59"/>
  <c r="G12" i="59"/>
  <c r="G13" i="59"/>
  <c r="G14" i="59"/>
  <c r="G15" i="59"/>
  <c r="G16" i="59"/>
  <c r="G17" i="59"/>
  <c r="G18" i="59"/>
  <c r="G19" i="59"/>
  <c r="G20" i="59"/>
  <c r="G21" i="59"/>
  <c r="G22" i="59"/>
  <c r="G23" i="59"/>
  <c r="G24" i="59"/>
  <c r="G25" i="59"/>
  <c r="G26" i="59"/>
  <c r="G27" i="59"/>
  <c r="G28" i="59"/>
  <c r="G29" i="59"/>
  <c r="G30" i="59"/>
  <c r="G31" i="59"/>
  <c r="G32" i="59"/>
  <c r="G33" i="59"/>
  <c r="G34" i="59"/>
  <c r="G35" i="59"/>
  <c r="G36" i="59"/>
  <c r="G4" i="59"/>
  <c r="G5" i="57"/>
  <c r="G6" i="57"/>
  <c r="G7" i="57"/>
  <c r="G8" i="57"/>
  <c r="G9" i="57"/>
  <c r="G10" i="57"/>
  <c r="G11" i="57"/>
  <c r="G12" i="57"/>
  <c r="G13" i="57"/>
  <c r="G14" i="57"/>
  <c r="G15" i="57"/>
  <c r="G16" i="57"/>
  <c r="G17" i="57"/>
  <c r="G18" i="57"/>
  <c r="G19" i="57"/>
  <c r="G20" i="57"/>
  <c r="G21" i="57"/>
  <c r="G22" i="57"/>
  <c r="G23" i="57"/>
  <c r="G24" i="57"/>
  <c r="G25" i="57"/>
  <c r="G26" i="57"/>
  <c r="G27" i="57"/>
  <c r="G28" i="57"/>
  <c r="G29" i="57"/>
  <c r="G30" i="57"/>
  <c r="G31" i="57"/>
  <c r="G32" i="57"/>
  <c r="G33" i="57"/>
  <c r="G34" i="57"/>
  <c r="G35" i="57"/>
  <c r="G36" i="57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4" i="23"/>
  <c r="G5" i="42"/>
  <c r="G6" i="42"/>
  <c r="G7" i="42"/>
  <c r="G8" i="42"/>
  <c r="G9" i="42"/>
  <c r="G10" i="42"/>
  <c r="G11" i="42"/>
  <c r="G12" i="42"/>
  <c r="G13" i="42"/>
  <c r="G14" i="42"/>
  <c r="G15" i="42"/>
  <c r="G16" i="42"/>
  <c r="G17" i="42"/>
  <c r="G18" i="42"/>
  <c r="G19" i="42"/>
  <c r="G20" i="42"/>
  <c r="G21" i="42"/>
  <c r="G22" i="42"/>
  <c r="G23" i="42"/>
  <c r="G24" i="42"/>
  <c r="G25" i="42"/>
  <c r="G26" i="42"/>
  <c r="G27" i="42"/>
  <c r="G28" i="42"/>
  <c r="G29" i="42"/>
  <c r="G30" i="42"/>
  <c r="G31" i="42"/>
  <c r="G32" i="42"/>
  <c r="G33" i="42"/>
  <c r="G34" i="42"/>
  <c r="G35" i="42"/>
  <c r="G36" i="42"/>
  <c r="G4" i="42"/>
  <c r="G4" i="24"/>
  <c r="G5" i="24"/>
  <c r="G6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30" i="24"/>
  <c r="G31" i="24"/>
  <c r="G32" i="24"/>
  <c r="G33" i="24"/>
  <c r="G36" i="24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4" i="6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4" i="20"/>
  <c r="G5" i="22"/>
  <c r="G6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4" i="22"/>
  <c r="G5" i="66"/>
  <c r="G6" i="66"/>
  <c r="G7" i="66"/>
  <c r="G8" i="66"/>
  <c r="G9" i="66"/>
  <c r="G10" i="66"/>
  <c r="G11" i="66"/>
  <c r="G12" i="66"/>
  <c r="G13" i="66"/>
  <c r="G14" i="66"/>
  <c r="G15" i="66"/>
  <c r="G16" i="66"/>
  <c r="G17" i="66"/>
  <c r="G18" i="66"/>
  <c r="G19" i="66"/>
  <c r="G20" i="66"/>
  <c r="G21" i="66"/>
  <c r="G22" i="66"/>
  <c r="G23" i="66"/>
  <c r="G24" i="66"/>
  <c r="G25" i="66"/>
  <c r="G26" i="66"/>
  <c r="G27" i="66"/>
  <c r="G28" i="66"/>
  <c r="G29" i="66"/>
  <c r="G30" i="66"/>
  <c r="G31" i="66"/>
  <c r="G32" i="66"/>
  <c r="G33" i="66"/>
  <c r="G34" i="66"/>
  <c r="G35" i="66"/>
  <c r="G36" i="66"/>
  <c r="G4" i="66"/>
  <c r="F26" i="49"/>
  <c r="C27" i="91"/>
  <c r="J26" i="49"/>
  <c r="K26" i="49"/>
  <c r="G27" i="91"/>
  <c r="T4" i="5"/>
  <c r="G39" i="30"/>
  <c r="C25" i="46"/>
  <c r="C24" i="46"/>
  <c r="Z38" i="66"/>
  <c r="F25" i="46"/>
  <c r="W38" i="66"/>
  <c r="L16" i="49"/>
  <c r="E25" i="46"/>
  <c r="G25" i="46"/>
  <c r="AC37" i="66"/>
  <c r="D37" i="66"/>
  <c r="T35" i="66"/>
  <c r="AC36" i="66"/>
  <c r="T34" i="66"/>
  <c r="AC35" i="66"/>
  <c r="T33" i="66"/>
  <c r="AC34" i="66"/>
  <c r="T32" i="66"/>
  <c r="AC33" i="66"/>
  <c r="T31" i="66"/>
  <c r="AC32" i="66"/>
  <c r="T30" i="66"/>
  <c r="AC31" i="66"/>
  <c r="T29" i="66"/>
  <c r="AC30" i="66"/>
  <c r="T28" i="66"/>
  <c r="AC29" i="66"/>
  <c r="T27" i="66"/>
  <c r="AC28" i="66"/>
  <c r="T26" i="66"/>
  <c r="AC27" i="66"/>
  <c r="T25" i="66"/>
  <c r="AC26" i="66"/>
  <c r="T24" i="66"/>
  <c r="AC25" i="66"/>
  <c r="T23" i="66"/>
  <c r="AC24" i="66"/>
  <c r="T22" i="66"/>
  <c r="AC23" i="66"/>
  <c r="T21" i="66"/>
  <c r="AC22" i="66"/>
  <c r="T20" i="66"/>
  <c r="AC21" i="66"/>
  <c r="T19" i="66"/>
  <c r="AC20" i="66"/>
  <c r="T18" i="66"/>
  <c r="AC19" i="66"/>
  <c r="T17" i="66"/>
  <c r="AC18" i="66"/>
  <c r="T16" i="66"/>
  <c r="AC17" i="66"/>
  <c r="T15" i="66"/>
  <c r="AC16" i="66"/>
  <c r="T14" i="66"/>
  <c r="AC15" i="66"/>
  <c r="T13" i="66"/>
  <c r="AC14" i="66"/>
  <c r="T12" i="66"/>
  <c r="AC13" i="66"/>
  <c r="T11" i="66"/>
  <c r="AC12" i="66"/>
  <c r="T10" i="66"/>
  <c r="AC11" i="66"/>
  <c r="T9" i="66"/>
  <c r="AC10" i="66"/>
  <c r="T8" i="66"/>
  <c r="AC9" i="66"/>
  <c r="T7" i="66"/>
  <c r="AC8" i="66"/>
  <c r="T6" i="66"/>
  <c r="AC7" i="66"/>
  <c r="T5" i="66"/>
  <c r="AC6" i="66"/>
  <c r="T4" i="66"/>
  <c r="AC5" i="66"/>
  <c r="O3" i="66"/>
  <c r="I3" i="66"/>
  <c r="Z38" i="65"/>
  <c r="F24" i="46"/>
  <c r="W39" i="65"/>
  <c r="L15" i="49"/>
  <c r="E24" i="46"/>
  <c r="G24" i="46"/>
  <c r="AC37" i="65"/>
  <c r="D37" i="65"/>
  <c r="T35" i="65"/>
  <c r="AC36" i="65"/>
  <c r="T34" i="65"/>
  <c r="AC35" i="65"/>
  <c r="T33" i="65"/>
  <c r="AC34" i="65"/>
  <c r="T32" i="65"/>
  <c r="AC33" i="65"/>
  <c r="T31" i="65"/>
  <c r="AC32" i="65"/>
  <c r="T30" i="65"/>
  <c r="AC31" i="65"/>
  <c r="T29" i="65"/>
  <c r="AC30" i="65"/>
  <c r="T28" i="65"/>
  <c r="AC29" i="65"/>
  <c r="T27" i="65"/>
  <c r="AC28" i="65"/>
  <c r="T26" i="65"/>
  <c r="AC27" i="65"/>
  <c r="T25" i="65"/>
  <c r="AC26" i="65"/>
  <c r="T24" i="65"/>
  <c r="AC25" i="65"/>
  <c r="T23" i="65"/>
  <c r="AC24" i="65"/>
  <c r="T22" i="65"/>
  <c r="AC23" i="65"/>
  <c r="T21" i="65"/>
  <c r="AC22" i="65"/>
  <c r="T20" i="65"/>
  <c r="AC21" i="65"/>
  <c r="T19" i="65"/>
  <c r="AC20" i="65"/>
  <c r="T18" i="65"/>
  <c r="AC19" i="65"/>
  <c r="T17" i="65"/>
  <c r="AC18" i="65"/>
  <c r="T16" i="65"/>
  <c r="AC17" i="65"/>
  <c r="T15" i="65"/>
  <c r="AC16" i="65"/>
  <c r="T14" i="65"/>
  <c r="AC15" i="65"/>
  <c r="T13" i="65"/>
  <c r="AC14" i="65"/>
  <c r="T12" i="65"/>
  <c r="AC13" i="65"/>
  <c r="T11" i="65"/>
  <c r="AC12" i="65"/>
  <c r="T10" i="65"/>
  <c r="AC11" i="65"/>
  <c r="T9" i="65"/>
  <c r="AC10" i="65"/>
  <c r="T8" i="65"/>
  <c r="AC9" i="65"/>
  <c r="T7" i="65"/>
  <c r="AC8" i="65"/>
  <c r="T6" i="65"/>
  <c r="AC7" i="65"/>
  <c r="T5" i="65"/>
  <c r="AC6" i="65"/>
  <c r="T4" i="65"/>
  <c r="AC5" i="65"/>
  <c r="O3" i="65"/>
  <c r="I3" i="65"/>
  <c r="D16" i="49"/>
  <c r="I16" i="49"/>
  <c r="D25" i="46"/>
  <c r="D15" i="49"/>
  <c r="I15" i="49"/>
  <c r="D24" i="46"/>
  <c r="G37" i="65"/>
  <c r="E37" i="65"/>
  <c r="E15" i="49"/>
  <c r="G37" i="66"/>
  <c r="E37" i="66"/>
  <c r="E16" i="49"/>
  <c r="F16" i="49"/>
  <c r="C17" i="91"/>
  <c r="F15" i="49"/>
  <c r="C16" i="91"/>
  <c r="J15" i="49"/>
  <c r="K15" i="49"/>
  <c r="G16" i="91"/>
  <c r="J16" i="49"/>
  <c r="K16" i="49"/>
  <c r="G17" i="91"/>
  <c r="D11" i="46"/>
  <c r="C20" i="46"/>
  <c r="F20" i="46"/>
  <c r="W38" i="64"/>
  <c r="L11" i="49"/>
  <c r="E20" i="46"/>
  <c r="G20" i="46"/>
  <c r="AC37" i="64"/>
  <c r="D37" i="64"/>
  <c r="D20" i="46"/>
  <c r="T35" i="64"/>
  <c r="AC36" i="64"/>
  <c r="T34" i="64"/>
  <c r="AC35" i="64"/>
  <c r="T33" i="64"/>
  <c r="AC34" i="64"/>
  <c r="T32" i="64"/>
  <c r="AC33" i="64"/>
  <c r="T31" i="64"/>
  <c r="AC32" i="64"/>
  <c r="T30" i="64"/>
  <c r="AC31" i="64"/>
  <c r="T29" i="64"/>
  <c r="AC30" i="64"/>
  <c r="T28" i="64"/>
  <c r="AC29" i="64"/>
  <c r="T27" i="64"/>
  <c r="AC28" i="64"/>
  <c r="T26" i="64"/>
  <c r="AC27" i="64"/>
  <c r="T25" i="64"/>
  <c r="AC26" i="64"/>
  <c r="T24" i="64"/>
  <c r="AC25" i="64"/>
  <c r="T23" i="64"/>
  <c r="AC24" i="64"/>
  <c r="T22" i="64"/>
  <c r="AC23" i="64"/>
  <c r="T21" i="64"/>
  <c r="AC22" i="64"/>
  <c r="T20" i="64"/>
  <c r="AC21" i="64"/>
  <c r="T19" i="64"/>
  <c r="AC20" i="64"/>
  <c r="T18" i="64"/>
  <c r="AC19" i="64"/>
  <c r="T17" i="64"/>
  <c r="AC18" i="64"/>
  <c r="T16" i="64"/>
  <c r="AC17" i="64"/>
  <c r="T15" i="64"/>
  <c r="AC16" i="64"/>
  <c r="T14" i="64"/>
  <c r="AC15" i="64"/>
  <c r="T13" i="64"/>
  <c r="AC14" i="64"/>
  <c r="T12" i="64"/>
  <c r="AC13" i="64"/>
  <c r="T11" i="64"/>
  <c r="AC12" i="64"/>
  <c r="T10" i="64"/>
  <c r="AC11" i="64"/>
  <c r="T9" i="64"/>
  <c r="AC10" i="64"/>
  <c r="T8" i="64"/>
  <c r="AC9" i="64"/>
  <c r="T7" i="64"/>
  <c r="AC8" i="64"/>
  <c r="T6" i="64"/>
  <c r="AC7" i="64"/>
  <c r="T5" i="64"/>
  <c r="AC6" i="64"/>
  <c r="T4" i="64"/>
  <c r="AC5" i="64"/>
  <c r="O3" i="64"/>
  <c r="I3" i="64"/>
  <c r="D11" i="49"/>
  <c r="G37" i="64"/>
  <c r="E37" i="64"/>
  <c r="E11" i="49"/>
  <c r="F11" i="49"/>
  <c r="C12" i="91"/>
  <c r="I11" i="49"/>
  <c r="J11" i="49"/>
  <c r="K11" i="49"/>
  <c r="G12" i="91"/>
  <c r="D37" i="59"/>
  <c r="C33" i="46"/>
  <c r="D39" i="30"/>
  <c r="C19" i="46"/>
  <c r="E27" i="47"/>
  <c r="D27" i="47"/>
  <c r="C27" i="47"/>
  <c r="B27" i="47"/>
  <c r="A27" i="47"/>
  <c r="AC37" i="60"/>
  <c r="D37" i="60"/>
  <c r="T35" i="60"/>
  <c r="AC36" i="60"/>
  <c r="T34" i="60"/>
  <c r="AC35" i="60"/>
  <c r="T33" i="60"/>
  <c r="AC34" i="60"/>
  <c r="T32" i="60"/>
  <c r="AC33" i="60"/>
  <c r="T31" i="60"/>
  <c r="AC32" i="60"/>
  <c r="T30" i="60"/>
  <c r="AC31" i="60"/>
  <c r="T29" i="60"/>
  <c r="AC30" i="60"/>
  <c r="T28" i="60"/>
  <c r="AC29" i="60"/>
  <c r="T27" i="60"/>
  <c r="AC28" i="60"/>
  <c r="T26" i="60"/>
  <c r="AC27" i="60"/>
  <c r="T25" i="60"/>
  <c r="AC26" i="60"/>
  <c r="T24" i="60"/>
  <c r="AC25" i="60"/>
  <c r="T23" i="60"/>
  <c r="AC24" i="60"/>
  <c r="T22" i="60"/>
  <c r="AC23" i="60"/>
  <c r="T21" i="60"/>
  <c r="AC22" i="60"/>
  <c r="T20" i="60"/>
  <c r="AC21" i="60"/>
  <c r="T19" i="60"/>
  <c r="AC20" i="60"/>
  <c r="T18" i="60"/>
  <c r="AC19" i="60"/>
  <c r="T17" i="60"/>
  <c r="AC18" i="60"/>
  <c r="T16" i="60"/>
  <c r="AC17" i="60"/>
  <c r="T15" i="60"/>
  <c r="AC16" i="60"/>
  <c r="T14" i="60"/>
  <c r="AC15" i="60"/>
  <c r="T13" i="60"/>
  <c r="AC14" i="60"/>
  <c r="T12" i="60"/>
  <c r="AC13" i="60"/>
  <c r="T11" i="60"/>
  <c r="AC12" i="60"/>
  <c r="T10" i="60"/>
  <c r="AC11" i="60"/>
  <c r="T9" i="60"/>
  <c r="AC10" i="60"/>
  <c r="T8" i="60"/>
  <c r="AC9" i="60"/>
  <c r="T7" i="60"/>
  <c r="AC8" i="60"/>
  <c r="T6" i="60"/>
  <c r="AC7" i="60"/>
  <c r="T5" i="60"/>
  <c r="AC6" i="60"/>
  <c r="T4" i="60"/>
  <c r="AC5" i="60"/>
  <c r="G37" i="60"/>
  <c r="O3" i="60"/>
  <c r="I3" i="60"/>
  <c r="D23" i="49"/>
  <c r="D33" i="46"/>
  <c r="I23" i="49"/>
  <c r="Y38" i="54"/>
  <c r="V37" i="54"/>
  <c r="D37" i="54"/>
  <c r="N3" i="54"/>
  <c r="I3" i="54"/>
  <c r="O3" i="59"/>
  <c r="I3" i="59"/>
  <c r="AC37" i="59"/>
  <c r="T35" i="59"/>
  <c r="AC36" i="59"/>
  <c r="T34" i="59"/>
  <c r="AC35" i="59"/>
  <c r="T33" i="59"/>
  <c r="AC34" i="59"/>
  <c r="T32" i="59"/>
  <c r="AC33" i="59"/>
  <c r="T31" i="59"/>
  <c r="AC32" i="59"/>
  <c r="T30" i="59"/>
  <c r="AC31" i="59"/>
  <c r="T29" i="59"/>
  <c r="AC30" i="59"/>
  <c r="T28" i="59"/>
  <c r="AC29" i="59"/>
  <c r="T27" i="59"/>
  <c r="AC28" i="59"/>
  <c r="T26" i="59"/>
  <c r="AC27" i="59"/>
  <c r="T25" i="59"/>
  <c r="AC26" i="59"/>
  <c r="T24" i="59"/>
  <c r="AC25" i="59"/>
  <c r="T23" i="59"/>
  <c r="AC24" i="59"/>
  <c r="T22" i="59"/>
  <c r="AC23" i="59"/>
  <c r="T21" i="59"/>
  <c r="AC22" i="59"/>
  <c r="T20" i="59"/>
  <c r="T19" i="59"/>
  <c r="AC20" i="59"/>
  <c r="T18" i="59"/>
  <c r="AC19" i="59"/>
  <c r="T17" i="59"/>
  <c r="AC18" i="59"/>
  <c r="T16" i="59"/>
  <c r="AC17" i="59"/>
  <c r="T15" i="59"/>
  <c r="AC16" i="59"/>
  <c r="T14" i="59"/>
  <c r="AC15" i="59"/>
  <c r="T13" i="59"/>
  <c r="AC14" i="59"/>
  <c r="T12" i="59"/>
  <c r="AC13" i="59"/>
  <c r="T11" i="59"/>
  <c r="AC12" i="59"/>
  <c r="T10" i="59"/>
  <c r="AC11" i="59"/>
  <c r="T9" i="59"/>
  <c r="AC10" i="59"/>
  <c r="T8" i="59"/>
  <c r="AC9" i="59"/>
  <c r="T7" i="59"/>
  <c r="AC8" i="59"/>
  <c r="T6" i="59"/>
  <c r="AC7" i="59"/>
  <c r="T5" i="59"/>
  <c r="AC6" i="59"/>
  <c r="T4" i="59"/>
  <c r="AC5" i="59"/>
  <c r="G37" i="59"/>
  <c r="D19" i="46"/>
  <c r="D10" i="49"/>
  <c r="G37" i="54"/>
  <c r="E37" i="54"/>
  <c r="E25" i="47"/>
  <c r="D25" i="47"/>
  <c r="C25" i="47"/>
  <c r="B25" i="47"/>
  <c r="A25" i="47"/>
  <c r="I10" i="49"/>
  <c r="D37" i="38"/>
  <c r="C18" i="46"/>
  <c r="C40" i="46"/>
  <c r="Z38" i="57"/>
  <c r="F18" i="46"/>
  <c r="W38" i="57"/>
  <c r="L9" i="49"/>
  <c r="E18" i="46"/>
  <c r="G18" i="46"/>
  <c r="AC37" i="57"/>
  <c r="D37" i="57"/>
  <c r="D9" i="49"/>
  <c r="D18" i="46"/>
  <c r="T35" i="57"/>
  <c r="AC36" i="57"/>
  <c r="T34" i="57"/>
  <c r="AC35" i="57"/>
  <c r="T33" i="57"/>
  <c r="AC34" i="57"/>
  <c r="T32" i="57"/>
  <c r="AC33" i="57"/>
  <c r="T31" i="57"/>
  <c r="AC32" i="57"/>
  <c r="T30" i="57"/>
  <c r="AC31" i="57"/>
  <c r="T29" i="57"/>
  <c r="AC30" i="57"/>
  <c r="T28" i="57"/>
  <c r="AC29" i="57"/>
  <c r="T27" i="57"/>
  <c r="AC28" i="57"/>
  <c r="T26" i="57"/>
  <c r="AC27" i="57"/>
  <c r="T25" i="57"/>
  <c r="AC26" i="57"/>
  <c r="T24" i="57"/>
  <c r="AC25" i="57"/>
  <c r="T23" i="57"/>
  <c r="AC24" i="57"/>
  <c r="T22" i="57"/>
  <c r="AC23" i="57"/>
  <c r="T21" i="57"/>
  <c r="AC22" i="57"/>
  <c r="T20" i="57"/>
  <c r="AC21" i="57"/>
  <c r="T19" i="57"/>
  <c r="AC20" i="57"/>
  <c r="T18" i="57"/>
  <c r="AC19" i="57"/>
  <c r="T17" i="57"/>
  <c r="AC18" i="57"/>
  <c r="T16" i="57"/>
  <c r="AC17" i="57"/>
  <c r="T15" i="57"/>
  <c r="AC16" i="57"/>
  <c r="T14" i="57"/>
  <c r="AC15" i="57"/>
  <c r="T13" i="57"/>
  <c r="AC14" i="57"/>
  <c r="T12" i="57"/>
  <c r="AC13" i="57"/>
  <c r="T11" i="57"/>
  <c r="AC12" i="57"/>
  <c r="T10" i="57"/>
  <c r="AC11" i="57"/>
  <c r="T9" i="57"/>
  <c r="AC10" i="57"/>
  <c r="T8" i="57"/>
  <c r="AC9" i="57"/>
  <c r="T7" i="57"/>
  <c r="AC8" i="57"/>
  <c r="T6" i="57"/>
  <c r="AC7" i="57"/>
  <c r="T5" i="57"/>
  <c r="AC6" i="57"/>
  <c r="AC5" i="57"/>
  <c r="O3" i="57"/>
  <c r="I3" i="57"/>
  <c r="AC37" i="53"/>
  <c r="T35" i="53"/>
  <c r="AC36" i="53"/>
  <c r="T34" i="53"/>
  <c r="AC35" i="53"/>
  <c r="T33" i="53"/>
  <c r="AC34" i="53"/>
  <c r="T32" i="53"/>
  <c r="AC33" i="53"/>
  <c r="T31" i="53"/>
  <c r="AC32" i="53"/>
  <c r="T30" i="53"/>
  <c r="AC31" i="53"/>
  <c r="T29" i="53"/>
  <c r="AC30" i="53"/>
  <c r="T28" i="53"/>
  <c r="AC29" i="53"/>
  <c r="T27" i="53"/>
  <c r="AC28" i="53"/>
  <c r="T26" i="53"/>
  <c r="AC27" i="53"/>
  <c r="T25" i="53"/>
  <c r="AC26" i="53"/>
  <c r="T24" i="53"/>
  <c r="AC25" i="53"/>
  <c r="T23" i="53"/>
  <c r="AC24" i="53"/>
  <c r="T22" i="53"/>
  <c r="AC23" i="53"/>
  <c r="T21" i="53"/>
  <c r="AC22" i="53"/>
  <c r="T20" i="53"/>
  <c r="AC21" i="53"/>
  <c r="T19" i="53"/>
  <c r="AC20" i="53"/>
  <c r="T18" i="53"/>
  <c r="AC19" i="53"/>
  <c r="T17" i="53"/>
  <c r="AC18" i="53"/>
  <c r="T16" i="53"/>
  <c r="AC17" i="53"/>
  <c r="T15" i="53"/>
  <c r="AC16" i="53"/>
  <c r="T14" i="53"/>
  <c r="AC15" i="53"/>
  <c r="T13" i="53"/>
  <c r="AC14" i="53"/>
  <c r="T12" i="53"/>
  <c r="AC13" i="53"/>
  <c r="T11" i="53"/>
  <c r="AC12" i="53"/>
  <c r="T10" i="53"/>
  <c r="AC11" i="53"/>
  <c r="T9" i="53"/>
  <c r="AC10" i="53"/>
  <c r="T8" i="53"/>
  <c r="AC9" i="53"/>
  <c r="T7" i="53"/>
  <c r="AC8" i="53"/>
  <c r="T6" i="53"/>
  <c r="AC7" i="53"/>
  <c r="T5" i="53"/>
  <c r="AC6" i="53"/>
  <c r="T4" i="53"/>
  <c r="AC5" i="53"/>
  <c r="O3" i="53"/>
  <c r="I3" i="53"/>
  <c r="D40" i="46"/>
  <c r="D29" i="49"/>
  <c r="I29" i="49"/>
  <c r="K6" i="24"/>
  <c r="K8" i="24"/>
  <c r="C21" i="46"/>
  <c r="C23" i="46"/>
  <c r="C26" i="46"/>
  <c r="C28" i="46"/>
  <c r="C31" i="46"/>
  <c r="C38" i="46"/>
  <c r="C12" i="46"/>
  <c r="C13" i="46"/>
  <c r="C41" i="46"/>
  <c r="C42" i="46"/>
  <c r="C45" i="46"/>
  <c r="C46" i="46"/>
  <c r="C47" i="46"/>
  <c r="A17" i="47"/>
  <c r="A16" i="47"/>
  <c r="A15" i="47"/>
  <c r="A14" i="47"/>
  <c r="A6" i="47"/>
  <c r="A5" i="47"/>
  <c r="A4" i="47"/>
  <c r="A3" i="47"/>
  <c r="A2" i="47"/>
  <c r="C48" i="46"/>
  <c r="C49" i="46"/>
  <c r="C50" i="46"/>
  <c r="C51" i="46"/>
  <c r="C52" i="46"/>
  <c r="Z38" i="24"/>
  <c r="F11" i="46"/>
  <c r="W38" i="24"/>
  <c r="L2" i="49"/>
  <c r="E11" i="46"/>
  <c r="G11" i="46"/>
  <c r="AC37" i="24"/>
  <c r="T35" i="24"/>
  <c r="AC36" i="24"/>
  <c r="T34" i="24"/>
  <c r="AC35" i="24"/>
  <c r="T33" i="24"/>
  <c r="AC34" i="24"/>
  <c r="T32" i="24"/>
  <c r="AC33" i="24"/>
  <c r="T31" i="24"/>
  <c r="AC32" i="24"/>
  <c r="T30" i="24"/>
  <c r="AC31" i="24"/>
  <c r="T29" i="24"/>
  <c r="AC30" i="24"/>
  <c r="T28" i="24"/>
  <c r="AC29" i="24"/>
  <c r="T27" i="24"/>
  <c r="AC28" i="24"/>
  <c r="T26" i="24"/>
  <c r="AC27" i="24"/>
  <c r="T25" i="24"/>
  <c r="AC26" i="24"/>
  <c r="T24" i="24"/>
  <c r="AC25" i="24"/>
  <c r="T23" i="24"/>
  <c r="AC24" i="24"/>
  <c r="T22" i="24"/>
  <c r="AC23" i="24"/>
  <c r="T21" i="24"/>
  <c r="AC22" i="24"/>
  <c r="T20" i="24"/>
  <c r="AC21" i="24"/>
  <c r="T19" i="24"/>
  <c r="AC20" i="24"/>
  <c r="T18" i="24"/>
  <c r="AC19" i="24"/>
  <c r="T17" i="24"/>
  <c r="AC18" i="24"/>
  <c r="T16" i="24"/>
  <c r="AC17" i="24"/>
  <c r="T15" i="24"/>
  <c r="AC16" i="24"/>
  <c r="T14" i="24"/>
  <c r="AC15" i="24"/>
  <c r="T13" i="24"/>
  <c r="AC14" i="24"/>
  <c r="T12" i="24"/>
  <c r="AC13" i="24"/>
  <c r="T11" i="24"/>
  <c r="AC12" i="24"/>
  <c r="T10" i="24"/>
  <c r="AC11" i="24"/>
  <c r="T9" i="24"/>
  <c r="AC10" i="24"/>
  <c r="T8" i="24"/>
  <c r="AC9" i="24"/>
  <c r="M7" i="24"/>
  <c r="T7" i="24"/>
  <c r="AC8" i="24"/>
  <c r="M5" i="24"/>
  <c r="T6" i="24"/>
  <c r="AC7" i="24"/>
  <c r="T5" i="24"/>
  <c r="T4" i="24"/>
  <c r="M4" i="24"/>
  <c r="O3" i="24"/>
  <c r="I3" i="24"/>
  <c r="Z39" i="8"/>
  <c r="F21" i="46"/>
  <c r="W38" i="8"/>
  <c r="L12" i="49"/>
  <c r="E21" i="46"/>
  <c r="G21" i="46"/>
  <c r="AC37" i="8"/>
  <c r="T35" i="8"/>
  <c r="AC36" i="8"/>
  <c r="T34" i="8"/>
  <c r="AC35" i="8"/>
  <c r="T33" i="8"/>
  <c r="AC34" i="8"/>
  <c r="T32" i="8"/>
  <c r="AC33" i="8"/>
  <c r="T31" i="8"/>
  <c r="AC32" i="8"/>
  <c r="T30" i="8"/>
  <c r="AC31" i="8"/>
  <c r="T29" i="8"/>
  <c r="AC30" i="8"/>
  <c r="T28" i="8"/>
  <c r="AC29" i="8"/>
  <c r="T27" i="8"/>
  <c r="AC28" i="8"/>
  <c r="T26" i="8"/>
  <c r="AC27" i="8"/>
  <c r="T25" i="8"/>
  <c r="AC26" i="8"/>
  <c r="T24" i="8"/>
  <c r="AC25" i="8"/>
  <c r="T23" i="8"/>
  <c r="AC24" i="8"/>
  <c r="T22" i="8"/>
  <c r="AC23" i="8"/>
  <c r="T21" i="8"/>
  <c r="AC22" i="8"/>
  <c r="T20" i="8"/>
  <c r="AC21" i="8"/>
  <c r="T19" i="8"/>
  <c r="AC20" i="8"/>
  <c r="T18" i="8"/>
  <c r="AC19" i="8"/>
  <c r="T17" i="8"/>
  <c r="AC18" i="8"/>
  <c r="T16" i="8"/>
  <c r="AC17" i="8"/>
  <c r="T15" i="8"/>
  <c r="AC16" i="8"/>
  <c r="T14" i="8"/>
  <c r="AC15" i="8"/>
  <c r="T13" i="8"/>
  <c r="AC14" i="8"/>
  <c r="T12" i="8"/>
  <c r="AC13" i="8"/>
  <c r="T11" i="8"/>
  <c r="AC12" i="8"/>
  <c r="T10" i="8"/>
  <c r="AC11" i="8"/>
  <c r="T9" i="8"/>
  <c r="AC10" i="8"/>
  <c r="T8" i="8"/>
  <c r="AC9" i="8"/>
  <c r="T7" i="8"/>
  <c r="AC8" i="8"/>
  <c r="T6" i="8"/>
  <c r="AC7" i="8"/>
  <c r="AB5" i="8"/>
  <c r="T5" i="8"/>
  <c r="AC6" i="8"/>
  <c r="T4" i="8"/>
  <c r="O3" i="8"/>
  <c r="I3" i="8"/>
  <c r="Z38" i="27"/>
  <c r="F23" i="46"/>
  <c r="W38" i="27"/>
  <c r="L14" i="49"/>
  <c r="E23" i="46"/>
  <c r="G23" i="46"/>
  <c r="AC37" i="27"/>
  <c r="D37" i="27"/>
  <c r="T35" i="27"/>
  <c r="AC36" i="27"/>
  <c r="T34" i="27"/>
  <c r="AC35" i="27"/>
  <c r="T33" i="27"/>
  <c r="AC34" i="27"/>
  <c r="T32" i="27"/>
  <c r="AC33" i="27"/>
  <c r="T31" i="27"/>
  <c r="AC32" i="27"/>
  <c r="T30" i="27"/>
  <c r="AC31" i="27"/>
  <c r="T29" i="27"/>
  <c r="AC30" i="27"/>
  <c r="T28" i="27"/>
  <c r="AC29" i="27"/>
  <c r="T27" i="27"/>
  <c r="AC28" i="27"/>
  <c r="T26" i="27"/>
  <c r="AC27" i="27"/>
  <c r="T25" i="27"/>
  <c r="AC26" i="27"/>
  <c r="T24" i="27"/>
  <c r="AC25" i="27"/>
  <c r="T23" i="27"/>
  <c r="AC24" i="27"/>
  <c r="T22" i="27"/>
  <c r="AC23" i="27"/>
  <c r="T21" i="27"/>
  <c r="AC22" i="27"/>
  <c r="T20" i="27"/>
  <c r="AC21" i="27"/>
  <c r="T19" i="27"/>
  <c r="AC20" i="27"/>
  <c r="T18" i="27"/>
  <c r="AC19" i="27"/>
  <c r="T17" i="27"/>
  <c r="AC18" i="27"/>
  <c r="T16" i="27"/>
  <c r="AC17" i="27"/>
  <c r="T15" i="27"/>
  <c r="AC16" i="27"/>
  <c r="T14" i="27"/>
  <c r="AC15" i="27"/>
  <c r="T13" i="27"/>
  <c r="AC14" i="27"/>
  <c r="T12" i="27"/>
  <c r="AC13" i="27"/>
  <c r="T11" i="27"/>
  <c r="AC12" i="27"/>
  <c r="T10" i="27"/>
  <c r="AC11" i="27"/>
  <c r="T9" i="27"/>
  <c r="AC10" i="27"/>
  <c r="T8" i="27"/>
  <c r="AC9" i="27"/>
  <c r="T7" i="27"/>
  <c r="AC8" i="27"/>
  <c r="T6" i="27"/>
  <c r="AC7" i="27"/>
  <c r="T5" i="27"/>
  <c r="AC6" i="27"/>
  <c r="T4" i="27"/>
  <c r="AC5" i="27"/>
  <c r="O3" i="27"/>
  <c r="I3" i="27"/>
  <c r="Z38" i="22"/>
  <c r="F26" i="46"/>
  <c r="W38" i="22"/>
  <c r="L17" i="49"/>
  <c r="E26" i="46"/>
  <c r="G26" i="46"/>
  <c r="AC37" i="22"/>
  <c r="T35" i="22"/>
  <c r="AC36" i="22"/>
  <c r="T34" i="22"/>
  <c r="AC35" i="22"/>
  <c r="T33" i="22"/>
  <c r="AC34" i="22"/>
  <c r="T32" i="22"/>
  <c r="AC33" i="22"/>
  <c r="T31" i="22"/>
  <c r="AC32" i="22"/>
  <c r="T30" i="22"/>
  <c r="AC31" i="22"/>
  <c r="T29" i="22"/>
  <c r="AC30" i="22"/>
  <c r="T28" i="22"/>
  <c r="AC29" i="22"/>
  <c r="T27" i="22"/>
  <c r="AC28" i="22"/>
  <c r="T26" i="22"/>
  <c r="AC27" i="22"/>
  <c r="T25" i="22"/>
  <c r="AC26" i="22"/>
  <c r="T24" i="22"/>
  <c r="AC25" i="22"/>
  <c r="T23" i="22"/>
  <c r="AC24" i="22"/>
  <c r="T22" i="22"/>
  <c r="AC23" i="22"/>
  <c r="T21" i="22"/>
  <c r="AC22" i="22"/>
  <c r="T20" i="22"/>
  <c r="AC21" i="22"/>
  <c r="T19" i="22"/>
  <c r="AC20" i="22"/>
  <c r="T18" i="22"/>
  <c r="AC19" i="22"/>
  <c r="T17" i="22"/>
  <c r="AC18" i="22"/>
  <c r="T16" i="22"/>
  <c r="AC17" i="22"/>
  <c r="T15" i="22"/>
  <c r="AC16" i="22"/>
  <c r="T14" i="22"/>
  <c r="AC15" i="22"/>
  <c r="T13" i="22"/>
  <c r="AC14" i="22"/>
  <c r="T12" i="22"/>
  <c r="AC13" i="22"/>
  <c r="T11" i="22"/>
  <c r="AC12" i="22"/>
  <c r="T10" i="22"/>
  <c r="AC11" i="22"/>
  <c r="T9" i="22"/>
  <c r="AC10" i="22"/>
  <c r="T8" i="22"/>
  <c r="AC9" i="22"/>
  <c r="T7" i="22"/>
  <c r="AC8" i="22"/>
  <c r="T6" i="22"/>
  <c r="AC7" i="22"/>
  <c r="T5" i="22"/>
  <c r="AC6" i="22"/>
  <c r="T4" i="22"/>
  <c r="AC5" i="22"/>
  <c r="O3" i="22"/>
  <c r="I3" i="22"/>
  <c r="Z38" i="20"/>
  <c r="F27" i="46"/>
  <c r="W38" i="20"/>
  <c r="E27" i="46"/>
  <c r="G27" i="46"/>
  <c r="AC37" i="20"/>
  <c r="D37" i="20"/>
  <c r="D27" i="46"/>
  <c r="T35" i="20"/>
  <c r="AC36" i="20"/>
  <c r="T34" i="20"/>
  <c r="AC35" i="20"/>
  <c r="T33" i="20"/>
  <c r="AC34" i="20"/>
  <c r="T32" i="20"/>
  <c r="AC33" i="20"/>
  <c r="T31" i="20"/>
  <c r="AC32" i="20"/>
  <c r="T30" i="20"/>
  <c r="AC31" i="20"/>
  <c r="T29" i="20"/>
  <c r="AC30" i="20"/>
  <c r="T28" i="20"/>
  <c r="AC29" i="20"/>
  <c r="T27" i="20"/>
  <c r="AC28" i="20"/>
  <c r="T26" i="20"/>
  <c r="AC27" i="20"/>
  <c r="T25" i="20"/>
  <c r="AC26" i="20"/>
  <c r="T24" i="20"/>
  <c r="AC25" i="20"/>
  <c r="T23" i="20"/>
  <c r="AC24" i="20"/>
  <c r="T22" i="20"/>
  <c r="AC23" i="20"/>
  <c r="T21" i="20"/>
  <c r="AC22" i="20"/>
  <c r="T20" i="20"/>
  <c r="AC21" i="20"/>
  <c r="T19" i="20"/>
  <c r="AC20" i="20"/>
  <c r="T18" i="20"/>
  <c r="AC19" i="20"/>
  <c r="T17" i="20"/>
  <c r="AC18" i="20"/>
  <c r="T16" i="20"/>
  <c r="AC17" i="20"/>
  <c r="T15" i="20"/>
  <c r="AC16" i="20"/>
  <c r="T14" i="20"/>
  <c r="AC15" i="20"/>
  <c r="T13" i="20"/>
  <c r="AC14" i="20"/>
  <c r="T12" i="20"/>
  <c r="AC13" i="20"/>
  <c r="T11" i="20"/>
  <c r="AC12" i="20"/>
  <c r="T10" i="20"/>
  <c r="AC11" i="20"/>
  <c r="T9" i="20"/>
  <c r="AC10" i="20"/>
  <c r="T8" i="20"/>
  <c r="AC9" i="20"/>
  <c r="T7" i="20"/>
  <c r="AC8" i="20"/>
  <c r="T6" i="20"/>
  <c r="AC7" i="20"/>
  <c r="T5" i="20"/>
  <c r="AC6" i="20"/>
  <c r="T4" i="20"/>
  <c r="AC5" i="20"/>
  <c r="M4" i="20"/>
  <c r="O3" i="20"/>
  <c r="I3" i="20"/>
  <c r="Z39" i="6"/>
  <c r="F28" i="46"/>
  <c r="W39" i="6"/>
  <c r="L18" i="49"/>
  <c r="E28" i="46"/>
  <c r="G28" i="46"/>
  <c r="AC37" i="6"/>
  <c r="D37" i="6"/>
  <c r="T35" i="6"/>
  <c r="AC36" i="6"/>
  <c r="T34" i="6"/>
  <c r="AC35" i="6"/>
  <c r="T33" i="6"/>
  <c r="AC34" i="6"/>
  <c r="T32" i="6"/>
  <c r="AC33" i="6"/>
  <c r="T31" i="6"/>
  <c r="AC32" i="6"/>
  <c r="T30" i="6"/>
  <c r="AC31" i="6"/>
  <c r="T29" i="6"/>
  <c r="AC30" i="6"/>
  <c r="T28" i="6"/>
  <c r="AC29" i="6"/>
  <c r="T27" i="6"/>
  <c r="AC28" i="6"/>
  <c r="T26" i="6"/>
  <c r="AC27" i="6"/>
  <c r="T25" i="6"/>
  <c r="AC26" i="6"/>
  <c r="T24" i="6"/>
  <c r="AC25" i="6"/>
  <c r="T23" i="6"/>
  <c r="AC24" i="6"/>
  <c r="T22" i="6"/>
  <c r="AC23" i="6"/>
  <c r="T21" i="6"/>
  <c r="AC22" i="6"/>
  <c r="T20" i="6"/>
  <c r="AC21" i="6"/>
  <c r="T19" i="6"/>
  <c r="AC20" i="6"/>
  <c r="T18" i="6"/>
  <c r="AC19" i="6"/>
  <c r="T17" i="6"/>
  <c r="AC18" i="6"/>
  <c r="T16" i="6"/>
  <c r="AC17" i="6"/>
  <c r="T15" i="6"/>
  <c r="AC16" i="6"/>
  <c r="T14" i="6"/>
  <c r="AC15" i="6"/>
  <c r="T13" i="6"/>
  <c r="AC14" i="6"/>
  <c r="T12" i="6"/>
  <c r="AC13" i="6"/>
  <c r="T11" i="6"/>
  <c r="AC12" i="6"/>
  <c r="T10" i="6"/>
  <c r="AC11" i="6"/>
  <c r="T9" i="6"/>
  <c r="AC10" i="6"/>
  <c r="T8" i="6"/>
  <c r="AC9" i="6"/>
  <c r="T7" i="6"/>
  <c r="AC8" i="6"/>
  <c r="T6" i="6"/>
  <c r="AC7" i="6"/>
  <c r="T5" i="6"/>
  <c r="AC6" i="6"/>
  <c r="T4" i="6"/>
  <c r="AC5" i="6"/>
  <c r="M4" i="6"/>
  <c r="O3" i="6"/>
  <c r="I3" i="6"/>
  <c r="AC37" i="30"/>
  <c r="T35" i="30"/>
  <c r="AC36" i="30"/>
  <c r="T34" i="30"/>
  <c r="AC35" i="30"/>
  <c r="T33" i="30"/>
  <c r="AC34" i="30"/>
  <c r="T32" i="30"/>
  <c r="AC33" i="30"/>
  <c r="T31" i="30"/>
  <c r="AC32" i="30"/>
  <c r="T30" i="30"/>
  <c r="AC31" i="30"/>
  <c r="T29" i="30"/>
  <c r="AC30" i="30"/>
  <c r="T28" i="30"/>
  <c r="AC29" i="30"/>
  <c r="T27" i="30"/>
  <c r="AC28" i="30"/>
  <c r="T26" i="30"/>
  <c r="AC27" i="30"/>
  <c r="T25" i="30"/>
  <c r="AC26" i="30"/>
  <c r="T24" i="30"/>
  <c r="AC25" i="30"/>
  <c r="T23" i="30"/>
  <c r="AC24" i="30"/>
  <c r="T22" i="30"/>
  <c r="AC23" i="30"/>
  <c r="T21" i="30"/>
  <c r="AC22" i="30"/>
  <c r="T20" i="30"/>
  <c r="AC21" i="30"/>
  <c r="T19" i="30"/>
  <c r="AC20" i="30"/>
  <c r="T18" i="30"/>
  <c r="AC19" i="30"/>
  <c r="T17" i="30"/>
  <c r="AC18" i="30"/>
  <c r="T16" i="30"/>
  <c r="AC17" i="30"/>
  <c r="T15" i="30"/>
  <c r="AC16" i="30"/>
  <c r="T14" i="30"/>
  <c r="AC15" i="30"/>
  <c r="T13" i="30"/>
  <c r="AC14" i="30"/>
  <c r="T12" i="30"/>
  <c r="AC13" i="30"/>
  <c r="T11" i="30"/>
  <c r="AC12" i="30"/>
  <c r="T10" i="30"/>
  <c r="AC11" i="30"/>
  <c r="T9" i="30"/>
  <c r="AC10" i="30"/>
  <c r="T8" i="30"/>
  <c r="AC9" i="30"/>
  <c r="T7" i="30"/>
  <c r="AC8" i="30"/>
  <c r="T6" i="30"/>
  <c r="AC7" i="30"/>
  <c r="T5" i="30"/>
  <c r="AC6" i="30"/>
  <c r="T4" i="30"/>
  <c r="AC5" i="30"/>
  <c r="O3" i="30"/>
  <c r="I3" i="30"/>
  <c r="AC37" i="5"/>
  <c r="T35" i="5"/>
  <c r="AC36" i="5"/>
  <c r="T34" i="5"/>
  <c r="AC35" i="5"/>
  <c r="T33" i="5"/>
  <c r="AC34" i="5"/>
  <c r="T32" i="5"/>
  <c r="AC33" i="5"/>
  <c r="T31" i="5"/>
  <c r="AC32" i="5"/>
  <c r="T30" i="5"/>
  <c r="AC31" i="5"/>
  <c r="T29" i="5"/>
  <c r="AC30" i="5"/>
  <c r="T28" i="5"/>
  <c r="AC29" i="5"/>
  <c r="T27" i="5"/>
  <c r="AC28" i="5"/>
  <c r="T26" i="5"/>
  <c r="AC27" i="5"/>
  <c r="T25" i="5"/>
  <c r="AC26" i="5"/>
  <c r="T24" i="5"/>
  <c r="AC25" i="5"/>
  <c r="T23" i="5"/>
  <c r="AC24" i="5"/>
  <c r="T22" i="5"/>
  <c r="AC23" i="5"/>
  <c r="T21" i="5"/>
  <c r="AC22" i="5"/>
  <c r="T20" i="5"/>
  <c r="AC21" i="5"/>
  <c r="T19" i="5"/>
  <c r="AC20" i="5"/>
  <c r="T18" i="5"/>
  <c r="AC19" i="5"/>
  <c r="T17" i="5"/>
  <c r="AC18" i="5"/>
  <c r="T16" i="5"/>
  <c r="AC17" i="5"/>
  <c r="T15" i="5"/>
  <c r="AC16" i="5"/>
  <c r="T14" i="5"/>
  <c r="AC15" i="5"/>
  <c r="T13" i="5"/>
  <c r="AC14" i="5"/>
  <c r="T12" i="5"/>
  <c r="AC13" i="5"/>
  <c r="T11" i="5"/>
  <c r="AC12" i="5"/>
  <c r="T10" i="5"/>
  <c r="AC11" i="5"/>
  <c r="T9" i="5"/>
  <c r="AC10" i="5"/>
  <c r="T8" i="5"/>
  <c r="AC9" i="5"/>
  <c r="T7" i="5"/>
  <c r="AC8" i="5"/>
  <c r="T6" i="5"/>
  <c r="AC7" i="5"/>
  <c r="T5" i="5"/>
  <c r="AC6" i="5"/>
  <c r="O3" i="5"/>
  <c r="I3" i="5"/>
  <c r="AC37" i="31"/>
  <c r="D37" i="31"/>
  <c r="T35" i="31"/>
  <c r="AC36" i="31"/>
  <c r="T34" i="31"/>
  <c r="AC35" i="31"/>
  <c r="T33" i="31"/>
  <c r="AC34" i="31"/>
  <c r="T32" i="31"/>
  <c r="AC33" i="31"/>
  <c r="T31" i="31"/>
  <c r="AC32" i="31"/>
  <c r="T30" i="31"/>
  <c r="AC31" i="31"/>
  <c r="T29" i="31"/>
  <c r="AC30" i="31"/>
  <c r="T28" i="31"/>
  <c r="AC29" i="31"/>
  <c r="T27" i="31"/>
  <c r="AC28" i="31"/>
  <c r="T26" i="31"/>
  <c r="AC27" i="31"/>
  <c r="T25" i="31"/>
  <c r="AC26" i="31"/>
  <c r="T24" i="31"/>
  <c r="AC25" i="31"/>
  <c r="T23" i="31"/>
  <c r="AC24" i="31"/>
  <c r="T22" i="31"/>
  <c r="AC23" i="31"/>
  <c r="T21" i="31"/>
  <c r="AC22" i="31"/>
  <c r="T20" i="31"/>
  <c r="AC21" i="31"/>
  <c r="T19" i="31"/>
  <c r="AC20" i="31"/>
  <c r="T18" i="31"/>
  <c r="AC19" i="31"/>
  <c r="T17" i="31"/>
  <c r="AC18" i="31"/>
  <c r="T16" i="31"/>
  <c r="AC17" i="31"/>
  <c r="T15" i="31"/>
  <c r="AC16" i="31"/>
  <c r="T14" i="31"/>
  <c r="AC15" i="31"/>
  <c r="T13" i="31"/>
  <c r="AC14" i="31"/>
  <c r="T12" i="31"/>
  <c r="AC13" i="31"/>
  <c r="T11" i="31"/>
  <c r="AC12" i="31"/>
  <c r="T10" i="31"/>
  <c r="AC11" i="31"/>
  <c r="T9" i="31"/>
  <c r="AC10" i="31"/>
  <c r="T8" i="31"/>
  <c r="AC9" i="31"/>
  <c r="T7" i="31"/>
  <c r="AC8" i="31"/>
  <c r="T6" i="31"/>
  <c r="AC7" i="31"/>
  <c r="T5" i="31"/>
  <c r="AC6" i="31"/>
  <c r="T4" i="31"/>
  <c r="AC5" i="31"/>
  <c r="O3" i="31"/>
  <c r="I3" i="31"/>
  <c r="AC37" i="42"/>
  <c r="D37" i="42"/>
  <c r="T35" i="42"/>
  <c r="AC36" i="42"/>
  <c r="T34" i="42"/>
  <c r="AC35" i="42"/>
  <c r="T33" i="42"/>
  <c r="AC34" i="42"/>
  <c r="T32" i="42"/>
  <c r="AC33" i="42"/>
  <c r="T31" i="42"/>
  <c r="AC32" i="42"/>
  <c r="T30" i="42"/>
  <c r="AC31" i="42"/>
  <c r="T29" i="42"/>
  <c r="AC30" i="42"/>
  <c r="T28" i="42"/>
  <c r="AC29" i="42"/>
  <c r="T27" i="42"/>
  <c r="AC28" i="42"/>
  <c r="T26" i="42"/>
  <c r="AC27" i="42"/>
  <c r="T25" i="42"/>
  <c r="AC26" i="42"/>
  <c r="T24" i="42"/>
  <c r="AC25" i="42"/>
  <c r="T23" i="42"/>
  <c r="AC24" i="42"/>
  <c r="T22" i="42"/>
  <c r="AC23" i="42"/>
  <c r="T21" i="42"/>
  <c r="AC22" i="42"/>
  <c r="T20" i="42"/>
  <c r="AC21" i="42"/>
  <c r="T19" i="42"/>
  <c r="AC20" i="42"/>
  <c r="T18" i="42"/>
  <c r="AC19" i="42"/>
  <c r="T17" i="42"/>
  <c r="AC18" i="42"/>
  <c r="T16" i="42"/>
  <c r="AC17" i="42"/>
  <c r="T15" i="42"/>
  <c r="AC16" i="42"/>
  <c r="T14" i="42"/>
  <c r="AC15" i="42"/>
  <c r="T13" i="42"/>
  <c r="AC14" i="42"/>
  <c r="T12" i="42"/>
  <c r="AC13" i="42"/>
  <c r="T11" i="42"/>
  <c r="AC12" i="42"/>
  <c r="T10" i="42"/>
  <c r="AC11" i="42"/>
  <c r="T9" i="42"/>
  <c r="AC10" i="42"/>
  <c r="T8" i="42"/>
  <c r="AC9" i="42"/>
  <c r="T7" i="42"/>
  <c r="AC8" i="42"/>
  <c r="T6" i="42"/>
  <c r="AC7" i="42"/>
  <c r="T5" i="42"/>
  <c r="AC6" i="42"/>
  <c r="T4" i="42"/>
  <c r="AC5" i="42"/>
  <c r="M4" i="42"/>
  <c r="O3" i="42"/>
  <c r="I3" i="42"/>
  <c r="Z38" i="23"/>
  <c r="W38" i="23"/>
  <c r="L4" i="49"/>
  <c r="F13" i="46"/>
  <c r="E13" i="46"/>
  <c r="G13" i="46"/>
  <c r="AC37" i="23"/>
  <c r="D37" i="23"/>
  <c r="D4" i="49"/>
  <c r="D13" i="46"/>
  <c r="T35" i="23"/>
  <c r="AC36" i="23"/>
  <c r="T34" i="23"/>
  <c r="AC35" i="23"/>
  <c r="T33" i="23"/>
  <c r="AC34" i="23"/>
  <c r="T32" i="23"/>
  <c r="AC33" i="23"/>
  <c r="T31" i="23"/>
  <c r="AC32" i="23"/>
  <c r="T30" i="23"/>
  <c r="AC31" i="23"/>
  <c r="T29" i="23"/>
  <c r="AC30" i="23"/>
  <c r="T28" i="23"/>
  <c r="AC29" i="23"/>
  <c r="T27" i="23"/>
  <c r="AC28" i="23"/>
  <c r="T26" i="23"/>
  <c r="AC27" i="23"/>
  <c r="T25" i="23"/>
  <c r="AC26" i="23"/>
  <c r="T24" i="23"/>
  <c r="AC25" i="23"/>
  <c r="T23" i="23"/>
  <c r="AC24" i="23"/>
  <c r="T22" i="23"/>
  <c r="AC23" i="23"/>
  <c r="T21" i="23"/>
  <c r="AC22" i="23"/>
  <c r="T20" i="23"/>
  <c r="AC21" i="23"/>
  <c r="T19" i="23"/>
  <c r="AC20" i="23"/>
  <c r="T18" i="23"/>
  <c r="AC19" i="23"/>
  <c r="T17" i="23"/>
  <c r="AC18" i="23"/>
  <c r="T16" i="23"/>
  <c r="AC17" i="23"/>
  <c r="T15" i="23"/>
  <c r="AC16" i="23"/>
  <c r="T14" i="23"/>
  <c r="AC15" i="23"/>
  <c r="T13" i="23"/>
  <c r="AC14" i="23"/>
  <c r="T12" i="23"/>
  <c r="AC13" i="23"/>
  <c r="T11" i="23"/>
  <c r="AC12" i="23"/>
  <c r="T10" i="23"/>
  <c r="AC11" i="23"/>
  <c r="T9" i="23"/>
  <c r="AC10" i="23"/>
  <c r="T8" i="23"/>
  <c r="AC9" i="23"/>
  <c r="T7" i="23"/>
  <c r="AC8" i="23"/>
  <c r="T6" i="23"/>
  <c r="AC7" i="23"/>
  <c r="T5" i="23"/>
  <c r="AC6" i="23"/>
  <c r="M5" i="23"/>
  <c r="T4" i="23"/>
  <c r="O3" i="23"/>
  <c r="I3" i="23"/>
  <c r="AC37" i="4"/>
  <c r="D37" i="4"/>
  <c r="T35" i="4"/>
  <c r="AC36" i="4"/>
  <c r="T34" i="4"/>
  <c r="AC35" i="4"/>
  <c r="T33" i="4"/>
  <c r="AC34" i="4"/>
  <c r="T32" i="4"/>
  <c r="AC33" i="4"/>
  <c r="T31" i="4"/>
  <c r="AC32" i="4"/>
  <c r="T30" i="4"/>
  <c r="AC31" i="4"/>
  <c r="T29" i="4"/>
  <c r="AC30" i="4"/>
  <c r="T28" i="4"/>
  <c r="AC29" i="4"/>
  <c r="T27" i="4"/>
  <c r="AC28" i="4"/>
  <c r="T26" i="4"/>
  <c r="AC27" i="4"/>
  <c r="T25" i="4"/>
  <c r="AC26" i="4"/>
  <c r="T24" i="4"/>
  <c r="AC25" i="4"/>
  <c r="T23" i="4"/>
  <c r="AC24" i="4"/>
  <c r="T22" i="4"/>
  <c r="AC23" i="4"/>
  <c r="T21" i="4"/>
  <c r="AC22" i="4"/>
  <c r="T20" i="4"/>
  <c r="AC21" i="4"/>
  <c r="T19" i="4"/>
  <c r="AC20" i="4"/>
  <c r="T18" i="4"/>
  <c r="AC19" i="4"/>
  <c r="T17" i="4"/>
  <c r="AC18" i="4"/>
  <c r="T16" i="4"/>
  <c r="AC17" i="4"/>
  <c r="T15" i="4"/>
  <c r="AC16" i="4"/>
  <c r="T14" i="4"/>
  <c r="AC15" i="4"/>
  <c r="T13" i="4"/>
  <c r="AC14" i="4"/>
  <c r="T12" i="4"/>
  <c r="AC13" i="4"/>
  <c r="T11" i="4"/>
  <c r="AC12" i="4"/>
  <c r="T10" i="4"/>
  <c r="AC11" i="4"/>
  <c r="T9" i="4"/>
  <c r="AC10" i="4"/>
  <c r="T8" i="4"/>
  <c r="AC9" i="4"/>
  <c r="T7" i="4"/>
  <c r="AC8" i="4"/>
  <c r="T6" i="4"/>
  <c r="AC7" i="4"/>
  <c r="T5" i="4"/>
  <c r="AC6" i="4"/>
  <c r="T4" i="4"/>
  <c r="AC5" i="4"/>
  <c r="O3" i="4"/>
  <c r="I3" i="4"/>
  <c r="AC37" i="38"/>
  <c r="T35" i="38"/>
  <c r="AC36" i="38"/>
  <c r="T34" i="38"/>
  <c r="AC35" i="38"/>
  <c r="T33" i="38"/>
  <c r="AC34" i="38"/>
  <c r="T32" i="38"/>
  <c r="AC33" i="38"/>
  <c r="T31" i="38"/>
  <c r="AC32" i="38"/>
  <c r="T30" i="38"/>
  <c r="AC31" i="38"/>
  <c r="T29" i="38"/>
  <c r="AC30" i="38"/>
  <c r="T28" i="38"/>
  <c r="AC29" i="38"/>
  <c r="T27" i="38"/>
  <c r="AC28" i="38"/>
  <c r="T26" i="38"/>
  <c r="AC27" i="38"/>
  <c r="T25" i="38"/>
  <c r="AC26" i="38"/>
  <c r="T24" i="38"/>
  <c r="AC25" i="38"/>
  <c r="T23" i="38"/>
  <c r="AC24" i="38"/>
  <c r="T22" i="38"/>
  <c r="AC23" i="38"/>
  <c r="T21" i="38"/>
  <c r="AC22" i="38"/>
  <c r="T20" i="38"/>
  <c r="AC21" i="38"/>
  <c r="T19" i="38"/>
  <c r="AC20" i="38"/>
  <c r="T18" i="38"/>
  <c r="AC19" i="38"/>
  <c r="T17" i="38"/>
  <c r="AC18" i="38"/>
  <c r="T16" i="38"/>
  <c r="AC17" i="38"/>
  <c r="T15" i="38"/>
  <c r="AC16" i="38"/>
  <c r="T14" i="38"/>
  <c r="AC15" i="38"/>
  <c r="T13" i="38"/>
  <c r="AC14" i="38"/>
  <c r="T12" i="38"/>
  <c r="AC13" i="38"/>
  <c r="T11" i="38"/>
  <c r="AC12" i="38"/>
  <c r="T10" i="38"/>
  <c r="AC11" i="38"/>
  <c r="T9" i="38"/>
  <c r="AC10" i="38"/>
  <c r="T8" i="38"/>
  <c r="AC9" i="38"/>
  <c r="T7" i="38"/>
  <c r="AC8" i="38"/>
  <c r="T6" i="38"/>
  <c r="AC7" i="38"/>
  <c r="T5" i="38"/>
  <c r="AC6" i="38"/>
  <c r="T4" i="38"/>
  <c r="AC5" i="38"/>
  <c r="O3" i="38"/>
  <c r="I3" i="38"/>
  <c r="AC37" i="35"/>
  <c r="D37" i="35"/>
  <c r="T35" i="35"/>
  <c r="AC36" i="35"/>
  <c r="T34" i="35"/>
  <c r="AC35" i="35"/>
  <c r="T33" i="35"/>
  <c r="AC34" i="35"/>
  <c r="T32" i="35"/>
  <c r="AC33" i="35"/>
  <c r="T31" i="35"/>
  <c r="AC32" i="35"/>
  <c r="T30" i="35"/>
  <c r="AC31" i="35"/>
  <c r="T29" i="35"/>
  <c r="AC30" i="35"/>
  <c r="T28" i="35"/>
  <c r="AC29" i="35"/>
  <c r="T27" i="35"/>
  <c r="AC28" i="35"/>
  <c r="T26" i="35"/>
  <c r="AC27" i="35"/>
  <c r="T25" i="35"/>
  <c r="AC26" i="35"/>
  <c r="T24" i="35"/>
  <c r="AC25" i="35"/>
  <c r="T23" i="35"/>
  <c r="AC24" i="35"/>
  <c r="T22" i="35"/>
  <c r="AC23" i="35"/>
  <c r="T21" i="35"/>
  <c r="AC22" i="35"/>
  <c r="T20" i="35"/>
  <c r="AC21" i="35"/>
  <c r="T19" i="35"/>
  <c r="AC20" i="35"/>
  <c r="T18" i="35"/>
  <c r="AC19" i="35"/>
  <c r="T17" i="35"/>
  <c r="AC18" i="35"/>
  <c r="T16" i="35"/>
  <c r="AC17" i="35"/>
  <c r="T15" i="35"/>
  <c r="AC16" i="35"/>
  <c r="T14" i="35"/>
  <c r="AC15" i="35"/>
  <c r="T13" i="35"/>
  <c r="AC14" i="35"/>
  <c r="T12" i="35"/>
  <c r="AC13" i="35"/>
  <c r="T11" i="35"/>
  <c r="AC12" i="35"/>
  <c r="T10" i="35"/>
  <c r="AC11" i="35"/>
  <c r="T9" i="35"/>
  <c r="AC10" i="35"/>
  <c r="T8" i="35"/>
  <c r="AC9" i="35"/>
  <c r="T7" i="35"/>
  <c r="AC8" i="35"/>
  <c r="T6" i="35"/>
  <c r="AC7" i="35"/>
  <c r="T5" i="35"/>
  <c r="AC6" i="35"/>
  <c r="T4" i="35"/>
  <c r="AC5" i="35"/>
  <c r="O3" i="35"/>
  <c r="I3" i="35"/>
  <c r="D37" i="26"/>
  <c r="T35" i="26"/>
  <c r="T34" i="26"/>
  <c r="T33" i="26"/>
  <c r="T32" i="26"/>
  <c r="T31" i="26"/>
  <c r="T30" i="26"/>
  <c r="T29" i="26"/>
  <c r="T28" i="26"/>
  <c r="T27" i="26"/>
  <c r="T26" i="26"/>
  <c r="T25" i="26"/>
  <c r="T24" i="26"/>
  <c r="T23" i="26"/>
  <c r="T22" i="26"/>
  <c r="T21" i="26"/>
  <c r="T20" i="26"/>
  <c r="T19" i="26"/>
  <c r="T18" i="26"/>
  <c r="T17" i="26"/>
  <c r="T16" i="26"/>
  <c r="T15" i="26"/>
  <c r="T14" i="26"/>
  <c r="T13" i="26"/>
  <c r="T12" i="26"/>
  <c r="T11" i="26"/>
  <c r="T10" i="26"/>
  <c r="T9" i="26"/>
  <c r="T8" i="26"/>
  <c r="T7" i="26"/>
  <c r="T6" i="26"/>
  <c r="T5" i="26"/>
  <c r="T4" i="26"/>
  <c r="O3" i="26"/>
  <c r="I3" i="26"/>
  <c r="AC37" i="17"/>
  <c r="D37" i="17"/>
  <c r="T35" i="17"/>
  <c r="AC36" i="17"/>
  <c r="T34" i="17"/>
  <c r="AC35" i="17"/>
  <c r="T33" i="17"/>
  <c r="AC34" i="17"/>
  <c r="T32" i="17"/>
  <c r="AC33" i="17"/>
  <c r="T31" i="17"/>
  <c r="AC32" i="17"/>
  <c r="T30" i="17"/>
  <c r="AC31" i="17"/>
  <c r="T29" i="17"/>
  <c r="AC30" i="17"/>
  <c r="T28" i="17"/>
  <c r="AC29" i="17"/>
  <c r="T27" i="17"/>
  <c r="AC28" i="17"/>
  <c r="T26" i="17"/>
  <c r="AC27" i="17"/>
  <c r="T25" i="17"/>
  <c r="AC26" i="17"/>
  <c r="T24" i="17"/>
  <c r="AC25" i="17"/>
  <c r="T23" i="17"/>
  <c r="AC24" i="17"/>
  <c r="T22" i="17"/>
  <c r="AC23" i="17"/>
  <c r="T21" i="17"/>
  <c r="AC22" i="17"/>
  <c r="T20" i="17"/>
  <c r="AC21" i="17"/>
  <c r="T19" i="17"/>
  <c r="AC20" i="17"/>
  <c r="T18" i="17"/>
  <c r="AC19" i="17"/>
  <c r="T17" i="17"/>
  <c r="AC18" i="17"/>
  <c r="T16" i="17"/>
  <c r="AC17" i="17"/>
  <c r="T15" i="17"/>
  <c r="AC16" i="17"/>
  <c r="T14" i="17"/>
  <c r="AC15" i="17"/>
  <c r="T13" i="17"/>
  <c r="AC14" i="17"/>
  <c r="T12" i="17"/>
  <c r="AC13" i="17"/>
  <c r="T11" i="17"/>
  <c r="AC12" i="17"/>
  <c r="T10" i="17"/>
  <c r="AC11" i="17"/>
  <c r="T9" i="17"/>
  <c r="AC10" i="17"/>
  <c r="T8" i="17"/>
  <c r="AC9" i="17"/>
  <c r="T7" i="17"/>
  <c r="AC8" i="17"/>
  <c r="T6" i="17"/>
  <c r="AC7" i="17"/>
  <c r="T5" i="17"/>
  <c r="AC6" i="17"/>
  <c r="T4" i="17"/>
  <c r="AC5" i="17"/>
  <c r="O3" i="17"/>
  <c r="I3" i="17"/>
  <c r="W38" i="1"/>
  <c r="E47" i="46"/>
  <c r="AA37" i="1"/>
  <c r="D37" i="1"/>
  <c r="D47" i="46"/>
  <c r="T35" i="1"/>
  <c r="AA36" i="1"/>
  <c r="T34" i="1"/>
  <c r="AA35" i="1"/>
  <c r="T33" i="1"/>
  <c r="AA34" i="1"/>
  <c r="T32" i="1"/>
  <c r="AA33" i="1"/>
  <c r="T31" i="1"/>
  <c r="AA32" i="1"/>
  <c r="T30" i="1"/>
  <c r="AA31" i="1"/>
  <c r="T29" i="1"/>
  <c r="AA30" i="1"/>
  <c r="T28" i="1"/>
  <c r="AA29" i="1"/>
  <c r="T27" i="1"/>
  <c r="AA28" i="1"/>
  <c r="T26" i="1"/>
  <c r="AA27" i="1"/>
  <c r="T25" i="1"/>
  <c r="AA26" i="1"/>
  <c r="T24" i="1"/>
  <c r="AA25" i="1"/>
  <c r="T23" i="1"/>
  <c r="AA24" i="1"/>
  <c r="T22" i="1"/>
  <c r="AA23" i="1"/>
  <c r="T21" i="1"/>
  <c r="AA22" i="1"/>
  <c r="T20" i="1"/>
  <c r="AA21" i="1"/>
  <c r="T19" i="1"/>
  <c r="AA20" i="1"/>
  <c r="T18" i="1"/>
  <c r="AA19" i="1"/>
  <c r="T17" i="1"/>
  <c r="AA18" i="1"/>
  <c r="T16" i="1"/>
  <c r="AA17" i="1"/>
  <c r="T15" i="1"/>
  <c r="AA16" i="1"/>
  <c r="T14" i="1"/>
  <c r="AA15" i="1"/>
  <c r="T13" i="1"/>
  <c r="AA14" i="1"/>
  <c r="T12" i="1"/>
  <c r="AA13" i="1"/>
  <c r="T11" i="1"/>
  <c r="AA12" i="1"/>
  <c r="T10" i="1"/>
  <c r="AA11" i="1"/>
  <c r="T9" i="1"/>
  <c r="AA10" i="1"/>
  <c r="T8" i="1"/>
  <c r="AA9" i="1"/>
  <c r="T7" i="1"/>
  <c r="AA8" i="1"/>
  <c r="T6" i="1"/>
  <c r="AA7" i="1"/>
  <c r="T5" i="1"/>
  <c r="AA6" i="1"/>
  <c r="T4" i="1"/>
  <c r="AA5" i="1"/>
  <c r="O3" i="1"/>
  <c r="I3" i="1"/>
  <c r="AA37" i="14"/>
  <c r="D37" i="14"/>
  <c r="C14" i="47"/>
  <c r="T35" i="14"/>
  <c r="AA36" i="14"/>
  <c r="T34" i="14"/>
  <c r="AA35" i="14"/>
  <c r="T33" i="14"/>
  <c r="AA34" i="14"/>
  <c r="T32" i="14"/>
  <c r="AA33" i="14"/>
  <c r="T31" i="14"/>
  <c r="AA32" i="14"/>
  <c r="T30" i="14"/>
  <c r="AA31" i="14"/>
  <c r="T29" i="14"/>
  <c r="AA30" i="14"/>
  <c r="T28" i="14"/>
  <c r="AA29" i="14"/>
  <c r="T27" i="14"/>
  <c r="AA28" i="14"/>
  <c r="T26" i="14"/>
  <c r="AA27" i="14"/>
  <c r="T25" i="14"/>
  <c r="AA26" i="14"/>
  <c r="T24" i="14"/>
  <c r="AA25" i="14"/>
  <c r="T23" i="14"/>
  <c r="AA24" i="14"/>
  <c r="T22" i="14"/>
  <c r="AA23" i="14"/>
  <c r="T21" i="14"/>
  <c r="AA22" i="14"/>
  <c r="T20" i="14"/>
  <c r="AA21" i="14"/>
  <c r="T19" i="14"/>
  <c r="AA20" i="14"/>
  <c r="T18" i="14"/>
  <c r="AA19" i="14"/>
  <c r="T17" i="14"/>
  <c r="AA18" i="14"/>
  <c r="T16" i="14"/>
  <c r="AA17" i="14"/>
  <c r="T15" i="14"/>
  <c r="AA16" i="14"/>
  <c r="T14" i="14"/>
  <c r="AA15" i="14"/>
  <c r="T13" i="14"/>
  <c r="AA14" i="14"/>
  <c r="T12" i="14"/>
  <c r="AA13" i="14"/>
  <c r="T11" i="14"/>
  <c r="AA12" i="14"/>
  <c r="T10" i="14"/>
  <c r="AA11" i="14"/>
  <c r="T9" i="14"/>
  <c r="AA10" i="14"/>
  <c r="T8" i="14"/>
  <c r="AA9" i="14"/>
  <c r="W58" i="14"/>
  <c r="T7" i="14"/>
  <c r="AA8" i="14"/>
  <c r="T6" i="14"/>
  <c r="AA7" i="14"/>
  <c r="T5" i="14"/>
  <c r="AA6" i="14"/>
  <c r="T4" i="14"/>
  <c r="AA5" i="14"/>
  <c r="O3" i="14"/>
  <c r="I3" i="14"/>
  <c r="AA37" i="11"/>
  <c r="C15" i="47"/>
  <c r="T35" i="11"/>
  <c r="AA36" i="11"/>
  <c r="T34" i="11"/>
  <c r="AA35" i="11"/>
  <c r="T33" i="11"/>
  <c r="AA34" i="11"/>
  <c r="T32" i="11"/>
  <c r="AA33" i="11"/>
  <c r="T31" i="11"/>
  <c r="AA32" i="11"/>
  <c r="T30" i="11"/>
  <c r="AA31" i="11"/>
  <c r="T29" i="11"/>
  <c r="AA30" i="11"/>
  <c r="T28" i="11"/>
  <c r="AA29" i="11"/>
  <c r="T27" i="11"/>
  <c r="AA28" i="11"/>
  <c r="T26" i="11"/>
  <c r="AA27" i="11"/>
  <c r="T25" i="11"/>
  <c r="AA26" i="11"/>
  <c r="T24" i="11"/>
  <c r="AA25" i="11"/>
  <c r="T23" i="11"/>
  <c r="AA24" i="11"/>
  <c r="T22" i="11"/>
  <c r="AA23" i="11"/>
  <c r="T21" i="11"/>
  <c r="AA22" i="11"/>
  <c r="T20" i="11"/>
  <c r="AA21" i="11"/>
  <c r="T19" i="11"/>
  <c r="AA20" i="11"/>
  <c r="T18" i="11"/>
  <c r="AA19" i="11"/>
  <c r="T17" i="11"/>
  <c r="AA18" i="11"/>
  <c r="T16" i="11"/>
  <c r="AA17" i="11"/>
  <c r="T15" i="11"/>
  <c r="AA16" i="11"/>
  <c r="T14" i="11"/>
  <c r="AA15" i="11"/>
  <c r="T13" i="11"/>
  <c r="AA14" i="11"/>
  <c r="T12" i="11"/>
  <c r="AA13" i="11"/>
  <c r="T11" i="11"/>
  <c r="AA12" i="11"/>
  <c r="T10" i="11"/>
  <c r="AA11" i="11"/>
  <c r="T9" i="11"/>
  <c r="AA10" i="11"/>
  <c r="T8" i="11"/>
  <c r="AA9" i="11"/>
  <c r="T7" i="11"/>
  <c r="AA8" i="11"/>
  <c r="T6" i="11"/>
  <c r="AA7" i="11"/>
  <c r="T5" i="11"/>
  <c r="AA6" i="11"/>
  <c r="T4" i="11"/>
  <c r="AA5" i="11"/>
  <c r="O3" i="11"/>
  <c r="I3" i="11"/>
  <c r="C2" i="47"/>
  <c r="E2" i="47"/>
  <c r="C3" i="47"/>
  <c r="E3" i="47"/>
  <c r="C4" i="47"/>
  <c r="E4" i="47"/>
  <c r="C5" i="47"/>
  <c r="E5" i="47"/>
  <c r="C6" i="47"/>
  <c r="E6" i="47"/>
  <c r="C29" i="46"/>
  <c r="I3" i="45"/>
  <c r="O3" i="45"/>
  <c r="T4" i="45"/>
  <c r="AA5" i="45"/>
  <c r="T5" i="45"/>
  <c r="AA6" i="45"/>
  <c r="T6" i="45"/>
  <c r="AA7" i="45"/>
  <c r="T7" i="45"/>
  <c r="AA8" i="45"/>
  <c r="T8" i="45"/>
  <c r="AA9" i="45"/>
  <c r="T9" i="45"/>
  <c r="AA10" i="45"/>
  <c r="T10" i="45"/>
  <c r="AA11" i="45"/>
  <c r="T11" i="45"/>
  <c r="AA12" i="45"/>
  <c r="T12" i="45"/>
  <c r="AA13" i="45"/>
  <c r="T13" i="45"/>
  <c r="AA14" i="45"/>
  <c r="T14" i="45"/>
  <c r="AA15" i="45"/>
  <c r="T15" i="45"/>
  <c r="AA16" i="45"/>
  <c r="T16" i="45"/>
  <c r="AA17" i="45"/>
  <c r="T17" i="45"/>
  <c r="AA18" i="45"/>
  <c r="T18" i="45"/>
  <c r="AA19" i="45"/>
  <c r="T19" i="45"/>
  <c r="AA20" i="45"/>
  <c r="T20" i="45"/>
  <c r="AA21" i="45"/>
  <c r="T21" i="45"/>
  <c r="AA22" i="45"/>
  <c r="T22" i="45"/>
  <c r="AA23" i="45"/>
  <c r="T23" i="45"/>
  <c r="AA24" i="45"/>
  <c r="T24" i="45"/>
  <c r="AA25" i="45"/>
  <c r="T25" i="45"/>
  <c r="AA26" i="45"/>
  <c r="T26" i="45"/>
  <c r="AA27" i="45"/>
  <c r="T27" i="45"/>
  <c r="AA28" i="45"/>
  <c r="T28" i="45"/>
  <c r="AA29" i="45"/>
  <c r="T29" i="45"/>
  <c r="AA30" i="45"/>
  <c r="T30" i="45"/>
  <c r="AA31" i="45"/>
  <c r="T31" i="45"/>
  <c r="AA32" i="45"/>
  <c r="T32" i="45"/>
  <c r="AA33" i="45"/>
  <c r="T33" i="45"/>
  <c r="AA34" i="45"/>
  <c r="T34" i="45"/>
  <c r="AA35" i="45"/>
  <c r="T35" i="45"/>
  <c r="AA36" i="45"/>
  <c r="D37" i="45"/>
  <c r="AA37" i="45"/>
  <c r="W64" i="45"/>
  <c r="I3" i="44"/>
  <c r="O3" i="44"/>
  <c r="T4" i="44"/>
  <c r="AA5" i="44"/>
  <c r="T5" i="44"/>
  <c r="AA6" i="44"/>
  <c r="T6" i="44"/>
  <c r="AA7" i="44"/>
  <c r="T7" i="44"/>
  <c r="AA8" i="44"/>
  <c r="T8" i="44"/>
  <c r="AA9" i="44"/>
  <c r="T9" i="44"/>
  <c r="AA10" i="44"/>
  <c r="T10" i="44"/>
  <c r="T11" i="44"/>
  <c r="AA12" i="44"/>
  <c r="AA11" i="44"/>
  <c r="T12" i="44"/>
  <c r="AA13" i="44"/>
  <c r="T13" i="44"/>
  <c r="AA14" i="44"/>
  <c r="T14" i="44"/>
  <c r="AA15" i="44"/>
  <c r="T15" i="44"/>
  <c r="AA16" i="44"/>
  <c r="T16" i="44"/>
  <c r="AA17" i="44"/>
  <c r="T17" i="44"/>
  <c r="AA18" i="44"/>
  <c r="T18" i="44"/>
  <c r="AA19" i="44"/>
  <c r="T19" i="44"/>
  <c r="AA20" i="44"/>
  <c r="T20" i="44"/>
  <c r="AA21" i="44"/>
  <c r="T21" i="44"/>
  <c r="AA22" i="44"/>
  <c r="T22" i="44"/>
  <c r="AA23" i="44"/>
  <c r="T23" i="44"/>
  <c r="AA24" i="44"/>
  <c r="T24" i="44"/>
  <c r="AA25" i="44"/>
  <c r="T25" i="44"/>
  <c r="AA26" i="44"/>
  <c r="T26" i="44"/>
  <c r="AA27" i="44"/>
  <c r="T27" i="44"/>
  <c r="AA28" i="44"/>
  <c r="T28" i="44"/>
  <c r="AA29" i="44"/>
  <c r="T29" i="44"/>
  <c r="AA30" i="44"/>
  <c r="T30" i="44"/>
  <c r="AA31" i="44"/>
  <c r="T31" i="44"/>
  <c r="T32" i="44"/>
  <c r="AA33" i="44"/>
  <c r="AA32" i="44"/>
  <c r="T33" i="44"/>
  <c r="AA34" i="44"/>
  <c r="T34" i="44"/>
  <c r="T35" i="44"/>
  <c r="AA36" i="44"/>
  <c r="AA35" i="44"/>
  <c r="D37" i="44"/>
  <c r="C17" i="47"/>
  <c r="AA37" i="44"/>
  <c r="W65" i="44"/>
  <c r="AA37" i="18"/>
  <c r="D38" i="18"/>
  <c r="C16" i="47"/>
  <c r="T35" i="18"/>
  <c r="AA36" i="18"/>
  <c r="T34" i="18"/>
  <c r="AA35" i="18"/>
  <c r="T33" i="18"/>
  <c r="AA34" i="18"/>
  <c r="T32" i="18"/>
  <c r="AA33" i="18"/>
  <c r="T31" i="18"/>
  <c r="AA32" i="18"/>
  <c r="T30" i="18"/>
  <c r="AA31" i="18"/>
  <c r="T29" i="18"/>
  <c r="AA30" i="18"/>
  <c r="T28" i="18"/>
  <c r="AA29" i="18"/>
  <c r="T27" i="18"/>
  <c r="AA28" i="18"/>
  <c r="T26" i="18"/>
  <c r="AA27" i="18"/>
  <c r="T25" i="18"/>
  <c r="AA26" i="18"/>
  <c r="T24" i="18"/>
  <c r="AA25" i="18"/>
  <c r="T23" i="18"/>
  <c r="AA24" i="18"/>
  <c r="T22" i="18"/>
  <c r="AA23" i="18"/>
  <c r="T21" i="18"/>
  <c r="AA22" i="18"/>
  <c r="T20" i="18"/>
  <c r="AA21" i="18"/>
  <c r="T19" i="18"/>
  <c r="AA20" i="18"/>
  <c r="T18" i="18"/>
  <c r="AA19" i="18"/>
  <c r="T17" i="18"/>
  <c r="AA18" i="18"/>
  <c r="T16" i="18"/>
  <c r="AA17" i="18"/>
  <c r="T15" i="18"/>
  <c r="AA16" i="18"/>
  <c r="T14" i="18"/>
  <c r="AA15" i="18"/>
  <c r="T13" i="18"/>
  <c r="AA14" i="18"/>
  <c r="T12" i="18"/>
  <c r="AA13" i="18"/>
  <c r="T11" i="18"/>
  <c r="AA12" i="18"/>
  <c r="T10" i="18"/>
  <c r="AA11" i="18"/>
  <c r="T9" i="18"/>
  <c r="AA10" i="18"/>
  <c r="T8" i="18"/>
  <c r="AA9" i="18"/>
  <c r="T7" i="18"/>
  <c r="AA8" i="18"/>
  <c r="T6" i="18"/>
  <c r="AA7" i="18"/>
  <c r="T5" i="18"/>
  <c r="AA6" i="18"/>
  <c r="T4" i="18"/>
  <c r="AA5" i="18"/>
  <c r="O3" i="18"/>
  <c r="I3" i="18"/>
  <c r="C18" i="47"/>
  <c r="D41" i="49"/>
  <c r="D52" i="46"/>
  <c r="E52" i="46"/>
  <c r="L41" i="49"/>
  <c r="E26" i="47"/>
  <c r="L2" i="46"/>
  <c r="C27" i="46"/>
  <c r="C57" i="46"/>
  <c r="D21" i="46"/>
  <c r="D12" i="49"/>
  <c r="G37" i="23"/>
  <c r="E37" i="23"/>
  <c r="E4" i="49"/>
  <c r="D36" i="49"/>
  <c r="G37" i="1"/>
  <c r="E37" i="1"/>
  <c r="E36" i="49"/>
  <c r="G38" i="18"/>
  <c r="E38" i="18"/>
  <c r="D32" i="49"/>
  <c r="D43" i="46"/>
  <c r="D39" i="49"/>
  <c r="D50" i="46"/>
  <c r="G37" i="22"/>
  <c r="E37" i="22"/>
  <c r="E17" i="49"/>
  <c r="M6" i="24"/>
  <c r="M4" i="23"/>
  <c r="D3" i="49"/>
  <c r="D12" i="46"/>
  <c r="D17" i="49"/>
  <c r="D26" i="46"/>
  <c r="E51" i="46"/>
  <c r="L40" i="49"/>
  <c r="D26" i="47"/>
  <c r="E50" i="46"/>
  <c r="L39" i="49"/>
  <c r="C26" i="47"/>
  <c r="E49" i="46"/>
  <c r="L38" i="49"/>
  <c r="B26" i="47"/>
  <c r="E48" i="46"/>
  <c r="L37" i="49"/>
  <c r="A26" i="47"/>
  <c r="G37" i="27"/>
  <c r="E37" i="27"/>
  <c r="E14" i="49"/>
  <c r="D14" i="49"/>
  <c r="I14" i="49"/>
  <c r="D23" i="46"/>
  <c r="G37" i="20"/>
  <c r="E37" i="20"/>
  <c r="G37" i="44"/>
  <c r="E37" i="44"/>
  <c r="D40" i="49"/>
  <c r="D51" i="46"/>
  <c r="D37" i="49"/>
  <c r="D48" i="46"/>
  <c r="D21" i="49"/>
  <c r="D31" i="46"/>
  <c r="G37" i="6"/>
  <c r="E37" i="6"/>
  <c r="E18" i="49"/>
  <c r="D35" i="49"/>
  <c r="D46" i="46"/>
  <c r="G37" i="17"/>
  <c r="E37" i="17"/>
  <c r="E35" i="49"/>
  <c r="D18" i="49"/>
  <c r="D28" i="46"/>
  <c r="D30" i="49"/>
  <c r="D41" i="46"/>
  <c r="G37" i="38"/>
  <c r="E37" i="38"/>
  <c r="E31" i="49"/>
  <c r="G37" i="4"/>
  <c r="E37" i="4"/>
  <c r="E30" i="49"/>
  <c r="D38" i="49"/>
  <c r="D49" i="46"/>
  <c r="D27" i="49"/>
  <c r="D38" i="46"/>
  <c r="D34" i="49"/>
  <c r="D45" i="46"/>
  <c r="G37" i="26"/>
  <c r="E37" i="26"/>
  <c r="E34" i="49"/>
  <c r="D31" i="49"/>
  <c r="F31" i="49"/>
  <c r="C32" i="91"/>
  <c r="D42" i="46"/>
  <c r="G37" i="45"/>
  <c r="E37" i="45"/>
  <c r="D19" i="49"/>
  <c r="D29" i="46"/>
  <c r="E39" i="30"/>
  <c r="E19" i="49"/>
  <c r="G37" i="35"/>
  <c r="E37" i="35"/>
  <c r="E32" i="49"/>
  <c r="G37" i="42"/>
  <c r="E37" i="42"/>
  <c r="E3" i="49"/>
  <c r="M4" i="30"/>
  <c r="AC5" i="5"/>
  <c r="G37" i="31"/>
  <c r="E37" i="31"/>
  <c r="E27" i="49"/>
  <c r="G37" i="14"/>
  <c r="E37" i="14"/>
  <c r="E37" i="49"/>
  <c r="E38" i="11"/>
  <c r="E38" i="49"/>
  <c r="F15" i="47"/>
  <c r="B6" i="47"/>
  <c r="I12" i="49"/>
  <c r="I2" i="49"/>
  <c r="F3" i="49"/>
  <c r="C4" i="91"/>
  <c r="F32" i="49"/>
  <c r="C33" i="91"/>
  <c r="I36" i="49"/>
  <c r="I21" i="49"/>
  <c r="F17" i="49"/>
  <c r="C18" i="91"/>
  <c r="I39" i="49"/>
  <c r="I3" i="49"/>
  <c r="E39" i="49"/>
  <c r="F39" i="49"/>
  <c r="C40" i="91"/>
  <c r="F16" i="47"/>
  <c r="H16" i="47"/>
  <c r="B4" i="47"/>
  <c r="F4" i="49"/>
  <c r="C5" i="91"/>
  <c r="I4" i="49"/>
  <c r="I17" i="49"/>
  <c r="I16" i="47"/>
  <c r="E16" i="47"/>
  <c r="I32" i="49"/>
  <c r="F27" i="47"/>
  <c r="F14" i="49"/>
  <c r="C15" i="91"/>
  <c r="J14" i="49"/>
  <c r="K14" i="49"/>
  <c r="G15" i="91"/>
  <c r="E17" i="47"/>
  <c r="I17" i="47"/>
  <c r="I40" i="49"/>
  <c r="E40" i="49"/>
  <c r="F40" i="49"/>
  <c r="C41" i="91"/>
  <c r="F17" i="47"/>
  <c r="H17" i="47"/>
  <c r="B5" i="47"/>
  <c r="I14" i="47"/>
  <c r="E14" i="47"/>
  <c r="F36" i="49"/>
  <c r="C37" i="91"/>
  <c r="F37" i="49"/>
  <c r="C38" i="91"/>
  <c r="B2" i="47"/>
  <c r="F14" i="47"/>
  <c r="I37" i="49"/>
  <c r="I34" i="49"/>
  <c r="F34" i="49"/>
  <c r="C35" i="91"/>
  <c r="I38" i="49"/>
  <c r="F27" i="49"/>
  <c r="C28" i="91"/>
  <c r="I27" i="49"/>
  <c r="F30" i="49"/>
  <c r="C31" i="91"/>
  <c r="I30" i="49"/>
  <c r="F18" i="49"/>
  <c r="C19" i="91"/>
  <c r="I35" i="49"/>
  <c r="I41" i="49"/>
  <c r="I31" i="49"/>
  <c r="I18" i="49"/>
  <c r="F38" i="49"/>
  <c r="C39" i="91"/>
  <c r="B3" i="47"/>
  <c r="E15" i="47"/>
  <c r="I15" i="47"/>
  <c r="I19" i="49"/>
  <c r="I18" i="47"/>
  <c r="E18" i="47"/>
  <c r="F19" i="49"/>
  <c r="C20" i="91"/>
  <c r="J19" i="49"/>
  <c r="J3" i="49"/>
  <c r="K3" i="49"/>
  <c r="G4" i="91"/>
  <c r="G16" i="47"/>
  <c r="J32" i="49"/>
  <c r="K32" i="49"/>
  <c r="G33" i="91"/>
  <c r="J36" i="49"/>
  <c r="K36" i="49"/>
  <c r="G37" i="91"/>
  <c r="J17" i="49"/>
  <c r="K17" i="49"/>
  <c r="G18" i="91"/>
  <c r="J4" i="49"/>
  <c r="K4" i="49"/>
  <c r="G5" i="91"/>
  <c r="J39" i="49"/>
  <c r="K39" i="49"/>
  <c r="G40" i="91"/>
  <c r="F4" i="47"/>
  <c r="J40" i="49"/>
  <c r="K40" i="49"/>
  <c r="G41" i="91"/>
  <c r="F5" i="47"/>
  <c r="G17" i="47"/>
  <c r="J37" i="49"/>
  <c r="K37" i="49"/>
  <c r="G38" i="91"/>
  <c r="F2" i="47"/>
  <c r="H14" i="47"/>
  <c r="G14" i="47"/>
  <c r="J18" i="49"/>
  <c r="K18" i="49"/>
  <c r="G19" i="91"/>
  <c r="J31" i="49"/>
  <c r="K31" i="49"/>
  <c r="G32" i="91"/>
  <c r="J30" i="49"/>
  <c r="K30" i="49"/>
  <c r="G31" i="91"/>
  <c r="J34" i="49"/>
  <c r="K34" i="49"/>
  <c r="G35" i="91"/>
  <c r="K19" i="49"/>
  <c r="G20" i="91"/>
  <c r="J38" i="49"/>
  <c r="K38" i="49"/>
  <c r="G39" i="91"/>
  <c r="F3" i="47"/>
  <c r="H15" i="47"/>
  <c r="G15" i="47"/>
  <c r="J27" i="49"/>
  <c r="K27" i="49"/>
  <c r="G28" i="91"/>
  <c r="E37" i="59"/>
  <c r="E10" i="49"/>
  <c r="F10" i="49"/>
  <c r="C11" i="91"/>
  <c r="J10" i="49"/>
  <c r="K10" i="49"/>
  <c r="G11" i="91"/>
  <c r="E37" i="60"/>
  <c r="E23" i="49"/>
  <c r="F23" i="49"/>
  <c r="C24" i="91"/>
  <c r="J23" i="49"/>
  <c r="K23" i="49"/>
  <c r="G24" i="91"/>
  <c r="G36" i="8"/>
  <c r="G37" i="8"/>
  <c r="E37" i="8"/>
  <c r="E12" i="49"/>
  <c r="F12" i="49"/>
  <c r="C13" i="91"/>
  <c r="J12" i="49"/>
  <c r="K12" i="49"/>
  <c r="G13" i="91"/>
  <c r="C3" i="91"/>
  <c r="J2" i="49"/>
  <c r="K2" i="49"/>
  <c r="G3" i="91"/>
  <c r="D5" i="49"/>
  <c r="D14" i="46"/>
  <c r="I5" i="49"/>
  <c r="F5" i="49"/>
  <c r="C6" i="91"/>
  <c r="J5" i="49"/>
  <c r="K5" i="49"/>
  <c r="G6" i="91"/>
  <c r="F18" i="47"/>
  <c r="E41" i="49"/>
  <c r="F41" i="49"/>
  <c r="C42" i="91"/>
  <c r="G20" i="47"/>
  <c r="H20" i="47"/>
  <c r="D55" i="46"/>
  <c r="H26" i="47"/>
  <c r="E55" i="46"/>
  <c r="L44" i="49"/>
  <c r="G19" i="47"/>
  <c r="H19" i="47"/>
  <c r="I33" i="49"/>
  <c r="F33" i="49"/>
  <c r="C34" i="91"/>
  <c r="E57" i="46"/>
  <c r="E11" i="47"/>
  <c r="C21" i="47"/>
  <c r="I44" i="49"/>
  <c r="N34" i="49"/>
  <c r="J41" i="49"/>
  <c r="K41" i="49"/>
  <c r="G42" i="91"/>
  <c r="F6" i="47"/>
  <c r="G18" i="47"/>
  <c r="H18" i="47"/>
  <c r="J33" i="49"/>
  <c r="B9" i="47"/>
  <c r="F21" i="47"/>
  <c r="C23" i="47"/>
  <c r="I21" i="47"/>
  <c r="I23" i="47"/>
  <c r="H3" i="47"/>
  <c r="E21" i="47"/>
  <c r="E23" i="47"/>
  <c r="K33" i="49"/>
  <c r="G34" i="91"/>
  <c r="F23" i="47"/>
  <c r="H21" i="47"/>
  <c r="H23" i="47"/>
  <c r="G21" i="47"/>
  <c r="G23" i="47"/>
  <c r="D22" i="49"/>
  <c r="D32" i="46"/>
  <c r="I22" i="49"/>
  <c r="F22" i="49"/>
  <c r="C23" i="91"/>
  <c r="J22" i="49"/>
  <c r="K22" i="49"/>
  <c r="G23" i="91"/>
  <c r="I9" i="49"/>
  <c r="G37" i="57"/>
  <c r="E37" i="57"/>
  <c r="E9" i="49"/>
  <c r="F9" i="49"/>
  <c r="C10" i="91"/>
  <c r="J28" i="49"/>
  <c r="K28" i="49"/>
  <c r="G29" i="91"/>
  <c r="J9" i="49"/>
  <c r="K9" i="49"/>
  <c r="G10" i="91"/>
  <c r="I13" i="49"/>
  <c r="F13" i="49"/>
  <c r="C14" i="91"/>
  <c r="J13" i="49"/>
  <c r="K13" i="49"/>
  <c r="G14" i="91"/>
  <c r="F35" i="49"/>
  <c r="C36" i="91"/>
  <c r="J35" i="49"/>
  <c r="K35" i="49"/>
  <c r="G36" i="91"/>
  <c r="M4" i="49"/>
  <c r="D56" i="46"/>
  <c r="E56" i="46"/>
  <c r="L45" i="49"/>
  <c r="E58" i="46"/>
  <c r="E59" i="46"/>
  <c r="L47" i="49"/>
  <c r="K2" i="46"/>
  <c r="J44" i="49"/>
  <c r="K44" i="49"/>
  <c r="G45" i="91"/>
  <c r="F9" i="47"/>
  <c r="D47" i="49"/>
  <c r="E35" i="53"/>
  <c r="E29" i="49"/>
  <c r="F29" i="49"/>
  <c r="C30" i="91"/>
  <c r="J29" i="49"/>
  <c r="K29" i="49"/>
  <c r="G30" i="91"/>
  <c r="N31" i="49"/>
  <c r="F22" i="47"/>
  <c r="B10" i="47"/>
  <c r="H22" i="47"/>
  <c r="G22" i="47"/>
  <c r="N28" i="49"/>
  <c r="N29" i="49"/>
  <c r="F10" i="47"/>
  <c r="F11" i="47"/>
  <c r="G37" i="5"/>
  <c r="E37" i="5"/>
  <c r="E21" i="49"/>
  <c r="F21" i="49"/>
  <c r="C22" i="91"/>
  <c r="J21" i="49"/>
  <c r="K21" i="49"/>
  <c r="G22" i="91"/>
  <c r="I24" i="49"/>
  <c r="F24" i="49"/>
  <c r="N27" i="49"/>
  <c r="C45" i="91"/>
  <c r="N30" i="49"/>
  <c r="N32" i="49"/>
  <c r="J24" i="49"/>
  <c r="K24" i="49"/>
  <c r="G25" i="91"/>
  <c r="N35" i="49"/>
  <c r="F47" i="49"/>
  <c r="I47" i="49"/>
  <c r="N8" i="49"/>
  <c r="M8" i="49"/>
  <c r="M12" i="49"/>
  <c r="M11" i="49"/>
  <c r="N12" i="49"/>
  <c r="N11" i="49"/>
  <c r="H48" i="49"/>
  <c r="J46" i="49"/>
  <c r="C25" i="91"/>
  <c r="L48" i="49" l="1"/>
  <c r="G3" i="90"/>
  <c r="G48" i="49"/>
  <c r="J2" i="91"/>
  <c r="D46" i="91"/>
  <c r="D25" i="91" l="1"/>
  <c r="I48" i="49"/>
  <c r="J48" i="49" s="1"/>
  <c r="F50" i="49"/>
  <c r="D3" i="91"/>
  <c r="D4" i="91"/>
  <c r="D5" i="91"/>
  <c r="D6" i="91"/>
  <c r="D7" i="91"/>
  <c r="D8" i="91"/>
  <c r="D9" i="91"/>
  <c r="D10" i="91"/>
  <c r="D39" i="91"/>
  <c r="D40" i="91"/>
  <c r="D41" i="91"/>
  <c r="D42" i="91"/>
  <c r="D43" i="91"/>
  <c r="D44" i="91"/>
  <c r="D22" i="91"/>
  <c r="D23" i="91"/>
  <c r="D24" i="91"/>
  <c r="D26" i="91"/>
  <c r="D27" i="91"/>
  <c r="D28" i="91"/>
  <c r="D29" i="91"/>
  <c r="D30" i="91"/>
  <c r="D31" i="91"/>
  <c r="D32" i="91"/>
  <c r="D33" i="91"/>
  <c r="D34" i="91"/>
  <c r="D35" i="91"/>
  <c r="D36" i="91"/>
  <c r="D37" i="91"/>
  <c r="D38" i="91"/>
  <c r="D11" i="91"/>
  <c r="D12" i="91"/>
  <c r="D13" i="91"/>
  <c r="D14" i="91"/>
  <c r="D15" i="91"/>
  <c r="D16" i="91"/>
  <c r="D17" i="91"/>
  <c r="D18" i="91"/>
  <c r="D19" i="91"/>
  <c r="D20" i="91"/>
  <c r="D21" i="91"/>
  <c r="D45" i="91"/>
  <c r="F46" i="91"/>
  <c r="F5" i="91"/>
  <c r="F6" i="91"/>
  <c r="F7" i="91"/>
  <c r="F8" i="91"/>
  <c r="F9" i="91"/>
  <c r="F10" i="91"/>
  <c r="F11" i="91"/>
  <c r="F12" i="91"/>
  <c r="F13" i="91"/>
  <c r="F14" i="91"/>
  <c r="F15" i="91"/>
  <c r="F16" i="91"/>
  <c r="F17" i="91"/>
  <c r="F18" i="91"/>
  <c r="F19" i="91"/>
  <c r="F20" i="91"/>
  <c r="F21" i="91"/>
  <c r="F22" i="91"/>
  <c r="F23" i="91"/>
  <c r="F24" i="91"/>
  <c r="F26" i="91"/>
  <c r="F27" i="91"/>
  <c r="F28" i="91"/>
  <c r="F29" i="91"/>
  <c r="F30" i="91"/>
  <c r="F31" i="91"/>
  <c r="F32" i="91"/>
  <c r="F33" i="91"/>
  <c r="F34" i="91"/>
  <c r="F35" i="91"/>
  <c r="F36" i="91"/>
  <c r="F37" i="91"/>
  <c r="F38" i="91"/>
  <c r="F39" i="91"/>
  <c r="F40" i="91"/>
  <c r="F41" i="91"/>
  <c r="F42" i="91"/>
  <c r="F43" i="91"/>
  <c r="F44" i="91"/>
  <c r="F45" i="91"/>
  <c r="F4" i="91"/>
  <c r="F3" i="91"/>
  <c r="F25" i="9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Table 0" description="Conexão com a consulta 'Table 0' na pasta de trabalho." type="5" refreshedVersion="0" background="1">
    <dbPr connection="Provider=Microsoft.Mashup.OleDb.1;Data Source=$Workbook$;Location=&quot;Table 0&quot;;Extended Properties=&quot;&quot;" command="SELECT * FROM [Table 0]"/>
  </connection>
</connections>
</file>

<file path=xl/sharedStrings.xml><?xml version="1.0" encoding="utf-8"?>
<sst xmlns="http://schemas.openxmlformats.org/spreadsheetml/2006/main" count="1997" uniqueCount="343">
  <si>
    <t>07.526.557/0001-00</t>
  </si>
  <si>
    <t>EMPRESA DE BEBIDAS E REFRIGERENTES</t>
  </si>
  <si>
    <t>COMPRA</t>
  </si>
  <si>
    <t>NEGATIVO</t>
  </si>
  <si>
    <t>VENDA</t>
  </si>
  <si>
    <t>TODOS DOS GANHOS</t>
  </si>
  <si>
    <t>ABEV3*</t>
  </si>
  <si>
    <t>DATA COMP.</t>
  </si>
  <si>
    <t>QUANT.</t>
  </si>
  <si>
    <t>PREÇO COMP.</t>
  </si>
  <si>
    <t>TAXAS</t>
  </si>
  <si>
    <t>VALOR COMP.</t>
  </si>
  <si>
    <t>DEBITO</t>
  </si>
  <si>
    <t>DATA VENDA</t>
  </si>
  <si>
    <t>PREÇO VENDA</t>
  </si>
  <si>
    <t>TAXA - IRRF</t>
  </si>
  <si>
    <t>CREDITO</t>
  </si>
  <si>
    <t>DIVIDENDO</t>
  </si>
  <si>
    <t>*PROV* JUROS S/CAPITAL</t>
  </si>
  <si>
    <t>303 / 282</t>
  </si>
  <si>
    <t>TOTAL DE CREDITOS</t>
  </si>
  <si>
    <t>COTAS</t>
  </si>
  <si>
    <t>DATA</t>
  </si>
  <si>
    <t>VALOR</t>
  </si>
  <si>
    <t>TIPO</t>
  </si>
  <si>
    <t>DIA / DIA</t>
  </si>
  <si>
    <t>TOTAL</t>
  </si>
  <si>
    <t>PREÇO MEDIO</t>
  </si>
  <si>
    <t>MARGEM LÍQUIDA</t>
  </si>
  <si>
    <t>64.904.295/0001-03</t>
  </si>
  <si>
    <t>EMPRESA DE ALIMENTOS PROCESSADOS</t>
  </si>
  <si>
    <t>CAML3</t>
  </si>
  <si>
    <t>07.206.816/0001-15</t>
  </si>
  <si>
    <t>MDIA3</t>
  </si>
  <si>
    <t>CALCULEI O PM DE 3 AÇÕES ANTES DA VENDA MENOS O PREÇO DAS 3 AÇÕES NA VENDA</t>
  </si>
  <si>
    <t>03.853.896/0001-40</t>
  </si>
  <si>
    <t>MARFRIG</t>
  </si>
  <si>
    <t>MRFG3</t>
  </si>
  <si>
    <t>Empresa do setor de Consumo não cíclico cuja atividade principal é Açucar e Alcool</t>
  </si>
  <si>
    <t>SMTO3</t>
  </si>
  <si>
    <t>KEPLER WEBER</t>
  </si>
  <si>
    <t>KEPL3</t>
  </si>
  <si>
    <t>DESDOBRAMENTO</t>
  </si>
  <si>
    <t>Empresa do setor do agronegócio.</t>
  </si>
  <si>
    <t>AGRO3</t>
  </si>
  <si>
    <t>89.096.457/0001-55</t>
  </si>
  <si>
    <t>SLCE3</t>
  </si>
  <si>
    <t>frações</t>
  </si>
  <si>
    <t>60.872.504/0001-23</t>
  </si>
  <si>
    <t>BANCO PRIVADO</t>
  </si>
  <si>
    <t>BOA PAGADORA DE DY</t>
  </si>
  <si>
    <t>ITUB4*</t>
  </si>
  <si>
    <t>PROVENTO ADQUIRIDO PELA CISÃO ENTRE ITAÚ E XP</t>
  </si>
  <si>
    <t>É  um dos maiores bancos do setor privado no Brasil em total de ativos</t>
  </si>
  <si>
    <t>BBDC4*</t>
  </si>
  <si>
    <t>61.532.644/0001-15</t>
  </si>
  <si>
    <t>Atua no mercado com holding</t>
  </si>
  <si>
    <t>ITSA4*</t>
  </si>
  <si>
    <t>Bonificação</t>
  </si>
  <si>
    <t>FRAÇOES</t>
  </si>
  <si>
    <t>60.840.055/0001-31</t>
  </si>
  <si>
    <t>EMPRESA DE MÉDICINA</t>
  </si>
  <si>
    <t>FLRY3</t>
  </si>
  <si>
    <t>FRAÇÕES</t>
  </si>
  <si>
    <t>58.119.199/0001-51</t>
  </si>
  <si>
    <t>ODPV3</t>
  </si>
  <si>
    <t>aluguel</t>
  </si>
  <si>
    <t>A Taesa implemanta, opera e matém intalações de trans,missão de energia elétrica no Brasil e no exterior.</t>
  </si>
  <si>
    <t>TAEE4</t>
  </si>
  <si>
    <t>É uma holding de controle nacional privado que atua nos setores de transmissão e geração de energia elétrica.</t>
  </si>
  <si>
    <t>ALUP4</t>
  </si>
  <si>
    <t>Frações</t>
  </si>
  <si>
    <t>PREÇO LIMITE</t>
  </si>
  <si>
    <t>04.128.563/0001-10</t>
  </si>
  <si>
    <t xml:space="preserve">EMPRESA DE ENERGIA HIDRELÉTRICA </t>
  </si>
  <si>
    <t>AESB3</t>
  </si>
  <si>
    <t xml:space="preserve">SUBSCRIÇÃO </t>
  </si>
  <si>
    <t>02.474.103/0001-19</t>
  </si>
  <si>
    <t xml:space="preserve">EMPRESA DE ENERGIA  </t>
  </si>
  <si>
    <t>EGIE3</t>
  </si>
  <si>
    <t>76.484.013/0001-45</t>
  </si>
  <si>
    <t xml:space="preserve">EMPRESA DE SANEAMENTO BÁSICO </t>
  </si>
  <si>
    <t>SAPR4</t>
  </si>
  <si>
    <t>informar o desdobramento</t>
  </si>
  <si>
    <t>DESDOBRAMENTO 1 / 3  FICANDO 7 / 21</t>
  </si>
  <si>
    <t>Companhia de Saneamento Basico de São Paulo</t>
  </si>
  <si>
    <t>SBSP3</t>
  </si>
  <si>
    <t>A Sabesp é uma das maiores companhias do mundo em saneamento
básico e atualmente seu nicho de mercado encontra-se no Estado de
São Paulo, fornecendo água, coleta e tratamento de esgoto. São mais
de 370 municípios em que a empresa atua, levando água para cerca de
28,1 milhões de pessoas e esgoto para cerca de 24,5 milhões.</t>
  </si>
  <si>
    <t>84.429.695/0001-11</t>
  </si>
  <si>
    <t>INDÚSTRIA DE Bens Industriais ( motores )</t>
  </si>
  <si>
    <t>WEGE3</t>
  </si>
  <si>
    <t>DESDOBRAMENTO 1 PARA 2</t>
  </si>
  <si>
    <t xml:space="preserve">CSN MINEIRAÇÃO </t>
  </si>
  <si>
    <t>CMIN3</t>
  </si>
  <si>
    <t xml:space="preserve"> </t>
  </si>
  <si>
    <t>EMPRESA DE SIDERURGIA</t>
  </si>
  <si>
    <t>PMAM3</t>
  </si>
  <si>
    <t>VALE3</t>
  </si>
  <si>
    <t>ANO</t>
  </si>
  <si>
    <t>VIVO</t>
  </si>
  <si>
    <t>EMPRESA DE TELECOMUNICAÇÕES</t>
  </si>
  <si>
    <t>VIVT3</t>
  </si>
  <si>
    <t>EMPRESA de Logística</t>
  </si>
  <si>
    <t>JSLG3</t>
  </si>
  <si>
    <t>02.762.121/0001-04</t>
  </si>
  <si>
    <t>EMPRESA DE TRANSPORTE ( conteineres/serv. portuário )</t>
  </si>
  <si>
    <t>STBP3</t>
  </si>
  <si>
    <t>BB Seguridade Participações S.A</t>
  </si>
  <si>
    <t>BBSE3</t>
  </si>
  <si>
    <t>PREÇO ALVO</t>
  </si>
  <si>
    <t>33376.989/0001-91</t>
  </si>
  <si>
    <t>EMPRESA DE SEGUROS</t>
  </si>
  <si>
    <t>IRBR3</t>
  </si>
  <si>
    <t>14 ações com direito a subscrição (6,93)</t>
  </si>
  <si>
    <t>fraçoes</t>
  </si>
  <si>
    <t>AGRUPAMENTO 30 / 1</t>
  </si>
  <si>
    <t>08.312.229/0001-73</t>
  </si>
  <si>
    <t>EMPRESA DO SETOR IMOBILIÁRIO E CONSTRUÇÃO</t>
  </si>
  <si>
    <t>EZTC3</t>
  </si>
  <si>
    <t>08.065.557/0001-12</t>
  </si>
  <si>
    <t>TCSA3</t>
  </si>
  <si>
    <t>Agrupamento na proporção de 10 para 1</t>
  </si>
  <si>
    <t>grupamento feito no dia 05-06-20 de 10 para 1 . Ficando 80 ações por 18,30</t>
  </si>
  <si>
    <t>08.343.492/0001-20</t>
  </si>
  <si>
    <t>MRVE3*</t>
  </si>
  <si>
    <t>R.ALUGUEL</t>
  </si>
  <si>
    <t>SYN PROP TECH antiga CYRELA</t>
  </si>
  <si>
    <t>SYNE3</t>
  </si>
  <si>
    <t>02.800.026/0001-40</t>
  </si>
  <si>
    <t xml:space="preserve">EMPRESA De Serviços Educacionais </t>
  </si>
  <si>
    <t>COGN3</t>
  </si>
  <si>
    <t>89.850.341/0001-60</t>
  </si>
  <si>
    <t>Empresa de Vestuário e Calçados</t>
  </si>
  <si>
    <t>GRND3</t>
  </si>
  <si>
    <t>19.909.560/0001-91</t>
  </si>
  <si>
    <t>ETFS LISTADA EM BOLSA ( ações EUA )</t>
  </si>
  <si>
    <t>IVVB11</t>
  </si>
  <si>
    <t>08.924.783/0001-01</t>
  </si>
  <si>
    <t>FUNDO IMOBILIÁRIO</t>
  </si>
  <si>
    <t>BRCR11</t>
  </si>
  <si>
    <t>11.026.627/0001-38</t>
  </si>
  <si>
    <t>BCFF11</t>
  </si>
  <si>
    <t xml:space="preserve">EXERCI O DIREITO DE SUBSCRIÇÃO DE COTAS </t>
  </si>
  <si>
    <t>DESDOBRAMENTO DE AÇÕES</t>
  </si>
  <si>
    <t>BCFF13</t>
  </si>
  <si>
    <t>26.502.794/0001-85</t>
  </si>
  <si>
    <t>XPLG11</t>
  </si>
  <si>
    <t>exercido direito de subscrição dia 28-12-20</t>
  </si>
  <si>
    <t>12.005.956/0001-65</t>
  </si>
  <si>
    <t>KENIA RENDA IMOBILIÁRIA</t>
  </si>
  <si>
    <t>KNRI11</t>
  </si>
  <si>
    <t>28.757.546/0001-00</t>
  </si>
  <si>
    <t>XPML11</t>
  </si>
  <si>
    <t>subscrição</t>
  </si>
  <si>
    <t>XPML13</t>
  </si>
  <si>
    <t>Iridium recebíveis Imobiliários</t>
  </si>
  <si>
    <t>IRDM11</t>
  </si>
  <si>
    <t>CSHG Logística</t>
  </si>
  <si>
    <t>HGLG11</t>
  </si>
  <si>
    <t>-</t>
  </si>
  <si>
    <t>Valora Hedge Fundo de Investimento Imobiliário</t>
  </si>
  <si>
    <t>VGHF11</t>
  </si>
  <si>
    <t>VGHF13</t>
  </si>
  <si>
    <t xml:space="preserve">XP CRÉDITO AGRÍCOLA  </t>
  </si>
  <si>
    <t>XPCA11</t>
  </si>
  <si>
    <t>SUBSCRIÇÃO</t>
  </si>
  <si>
    <t>XPCA13</t>
  </si>
  <si>
    <t>BTC</t>
  </si>
  <si>
    <t>TICKER</t>
  </si>
  <si>
    <t>SEGMENTO</t>
  </si>
  <si>
    <t>TOTAL AÇÕES</t>
  </si>
  <si>
    <t>PREÇO MÉDIO</t>
  </si>
  <si>
    <t>VALOR PATRIMONIAL</t>
  </si>
  <si>
    <t>COMPRA / VENDA</t>
  </si>
  <si>
    <t>PREÇO DE MERCADO</t>
  </si>
  <si>
    <t>VALOR PATRIMONIAL ATUAL</t>
  </si>
  <si>
    <t>VALORIZAÇÃO</t>
  </si>
  <si>
    <t>VALORIZAÇÃO EM %</t>
  </si>
  <si>
    <t>DIVIDENDOS</t>
  </si>
  <si>
    <t>FIIs</t>
  </si>
  <si>
    <t>MODELO</t>
  </si>
  <si>
    <t>AMBEV</t>
  </si>
  <si>
    <t>AGRO</t>
  </si>
  <si>
    <t>ABEV3.SA</t>
  </si>
  <si>
    <t>BALACEAMENTO</t>
  </si>
  <si>
    <t>CAMIL</t>
  </si>
  <si>
    <t>CAML3.SA</t>
  </si>
  <si>
    <t>TOTAL DE TICKERS</t>
  </si>
  <si>
    <t>MDIAS BRANCO</t>
  </si>
  <si>
    <t>MDIA3.SA</t>
  </si>
  <si>
    <t>DOLAR</t>
  </si>
  <si>
    <t>MARFIG</t>
  </si>
  <si>
    <t>MRFG3.SA</t>
  </si>
  <si>
    <t>SÃO MARTINHO</t>
  </si>
  <si>
    <t>SMTO3.SA</t>
  </si>
  <si>
    <r>
      <rPr>
        <b/>
        <sz val="11"/>
        <color rgb="FF8EA9DB"/>
        <rFont val="Arial Black"/>
      </rPr>
      <t>KEPL3.SA</t>
    </r>
    <r>
      <rPr>
        <b/>
        <sz val="11"/>
        <color rgb="FF66FF33"/>
        <rFont val="Arial Black"/>
      </rPr>
      <t>*</t>
    </r>
  </si>
  <si>
    <t>TICKERS VALORIZADOS</t>
  </si>
  <si>
    <t>TICKERS DESVALORIZADOS</t>
  </si>
  <si>
    <t>BRASILAGRO</t>
  </si>
  <si>
    <r>
      <rPr>
        <b/>
        <sz val="11"/>
        <color rgb="FF8EA9DB"/>
        <rFont val="Arial Black"/>
      </rPr>
      <t>AGRO3.SA</t>
    </r>
    <r>
      <rPr>
        <b/>
        <sz val="11"/>
        <color rgb="FF66FF33"/>
        <rFont val="Arial Black"/>
      </rPr>
      <t>*</t>
    </r>
  </si>
  <si>
    <t>SLC AGRICOLA</t>
  </si>
  <si>
    <t>SLCE3.SA</t>
  </si>
  <si>
    <t>ITAÚ UNIBANCO</t>
  </si>
  <si>
    <t>BANCO</t>
  </si>
  <si>
    <t>ITUB4.SA</t>
  </si>
  <si>
    <t>BRADESCO</t>
  </si>
  <si>
    <t>BBDC4.SA</t>
  </si>
  <si>
    <t>ITAUSA</t>
  </si>
  <si>
    <t>ITSA4.SA</t>
  </si>
  <si>
    <t>FLEURY</t>
  </si>
  <si>
    <t>SAÚDE</t>
  </si>
  <si>
    <t>FLRY3.SA</t>
  </si>
  <si>
    <t>MAIOR VALORIZAÇÃO</t>
  </si>
  <si>
    <t>MAIOR DESVALORIZAÇÃO</t>
  </si>
  <si>
    <t>ODONTOPREVE</t>
  </si>
  <si>
    <t>ODPV3.SA</t>
  </si>
  <si>
    <t>TAESA</t>
  </si>
  <si>
    <t>ELETRICA</t>
  </si>
  <si>
    <t>TAEE4.SA</t>
  </si>
  <si>
    <t>ALUPAR</t>
  </si>
  <si>
    <t>ALUP4.SA</t>
  </si>
  <si>
    <t>AES BRASIL</t>
  </si>
  <si>
    <t>AESB3.SA</t>
  </si>
  <si>
    <t xml:space="preserve">ENGIE </t>
  </si>
  <si>
    <t>EGIE3.SA</t>
  </si>
  <si>
    <t>SANEPAR</t>
  </si>
  <si>
    <t>SANEAMENTO</t>
  </si>
  <si>
    <t>SAPR4.SA</t>
  </si>
  <si>
    <t>SABESP</t>
  </si>
  <si>
    <t>SBSP3.SA</t>
  </si>
  <si>
    <t>WEG</t>
  </si>
  <si>
    <t>INDUSTRICA</t>
  </si>
  <si>
    <t>WEGE3.SA</t>
  </si>
  <si>
    <t>CSN MINEIRAÇÃO</t>
  </si>
  <si>
    <t>MINERAÇÃO</t>
  </si>
  <si>
    <r>
      <rPr>
        <b/>
        <sz val="11"/>
        <color rgb="FF808080"/>
        <rFont val="Arial Black"/>
      </rPr>
      <t>CMIN3.SA</t>
    </r>
    <r>
      <rPr>
        <b/>
        <sz val="11"/>
        <color rgb="FF66FF33"/>
        <rFont val="Arial Black"/>
      </rPr>
      <t>*</t>
    </r>
  </si>
  <si>
    <t>PARANAPANEMA</t>
  </si>
  <si>
    <t>PMAM3.SA</t>
  </si>
  <si>
    <t>VALE DO RIO DOCE</t>
  </si>
  <si>
    <r>
      <rPr>
        <b/>
        <sz val="11"/>
        <color rgb="FFD0CECE"/>
        <rFont val="Arial Black"/>
      </rPr>
      <t>VALE3.SA</t>
    </r>
    <r>
      <rPr>
        <b/>
        <sz val="11"/>
        <color rgb="FF66FF33"/>
        <rFont val="Arial Black"/>
      </rPr>
      <t>*</t>
    </r>
  </si>
  <si>
    <t>TELEFÔNICA BRASIL</t>
  </si>
  <si>
    <t>TELEFONIA</t>
  </si>
  <si>
    <t>VIVT3.SA</t>
  </si>
  <si>
    <t>PROCV</t>
  </si>
  <si>
    <t>JSL</t>
  </si>
  <si>
    <t>LOGISTICA</t>
  </si>
  <si>
    <t>JSLG3.SA</t>
  </si>
  <si>
    <t>ABEV3</t>
  </si>
  <si>
    <t>SANTOS BRASIL</t>
  </si>
  <si>
    <t>STBP3.SA</t>
  </si>
  <si>
    <t>N.AÇÕES</t>
  </si>
  <si>
    <t>BB SEGURIDADE</t>
  </si>
  <si>
    <t>SEGURADORA</t>
  </si>
  <si>
    <t>BBSE3.SA</t>
  </si>
  <si>
    <t xml:space="preserve">IRB BRASIL </t>
  </si>
  <si>
    <t>IRBR3.SA</t>
  </si>
  <si>
    <t>EZ TEC</t>
  </si>
  <si>
    <t>CONSTRUÇÃO</t>
  </si>
  <si>
    <t>EZTC3.SA</t>
  </si>
  <si>
    <r>
      <rPr>
        <b/>
        <sz val="10"/>
        <color rgb="FF00B050"/>
        <rFont val="Arial Black"/>
      </rPr>
      <t>LUCRO</t>
    </r>
    <r>
      <rPr>
        <b/>
        <sz val="10"/>
        <color theme="0"/>
        <rFont val="Arial Black"/>
      </rPr>
      <t xml:space="preserve"> /</t>
    </r>
    <r>
      <rPr>
        <b/>
        <sz val="10"/>
        <color rgb="FF00B0F0"/>
        <rFont val="Arial Black"/>
      </rPr>
      <t xml:space="preserve"> </t>
    </r>
    <r>
      <rPr>
        <b/>
        <sz val="10"/>
        <color rgb="FFFF0000"/>
        <rFont val="Arial Black"/>
      </rPr>
      <t>PREJUIZO</t>
    </r>
  </si>
  <si>
    <t>TECNISA</t>
  </si>
  <si>
    <t>TCSA3.SA</t>
  </si>
  <si>
    <t>M R V</t>
  </si>
  <si>
    <t>MRVE3.SA</t>
  </si>
  <si>
    <t>SYN Prop e Tech S.A.</t>
  </si>
  <si>
    <t>SYNE3.SA*</t>
  </si>
  <si>
    <t>COGNA</t>
  </si>
  <si>
    <t>EDUCAÇÃO</t>
  </si>
  <si>
    <t>COGN3.SA</t>
  </si>
  <si>
    <t>FIIS</t>
  </si>
  <si>
    <t>GRANDENE</t>
  </si>
  <si>
    <t>VESTUARIO</t>
  </si>
  <si>
    <t>GRND3.SA</t>
  </si>
  <si>
    <t>AÇÕES</t>
  </si>
  <si>
    <t>ETF AMERICANO</t>
  </si>
  <si>
    <t>ETF</t>
  </si>
  <si>
    <t>F II</t>
  </si>
  <si>
    <t>BRCR11.SA</t>
  </si>
  <si>
    <t>BCFF11.SA</t>
  </si>
  <si>
    <t>XPLG11.SA</t>
  </si>
  <si>
    <t>KNRI11.SA</t>
  </si>
  <si>
    <t>XPML11.SA</t>
  </si>
  <si>
    <t>IRDM11.SA</t>
  </si>
  <si>
    <t>HGLG11.SA</t>
  </si>
  <si>
    <t>VGHF11.SA</t>
  </si>
  <si>
    <t>FII AGRO</t>
  </si>
  <si>
    <t>XPCA11.SA</t>
  </si>
  <si>
    <t>BITCOIN</t>
  </si>
  <si>
    <t>[ EDITAR ]</t>
  </si>
  <si>
    <t>{  GIA  }</t>
  </si>
  <si>
    <t>SÓ DE FII</t>
  </si>
  <si>
    <t>IBOVESPA</t>
  </si>
  <si>
    <t>OBJETIVO</t>
  </si>
  <si>
    <t>VALOR INVESTIDO</t>
  </si>
  <si>
    <t>VALOR ATUAL</t>
  </si>
  <si>
    <r>
      <rPr>
        <b/>
        <sz val="12"/>
        <color rgb="FFFF0000"/>
        <rFont val="Arial Black"/>
      </rPr>
      <t>PERDA</t>
    </r>
    <r>
      <rPr>
        <b/>
        <sz val="12"/>
        <color rgb="FF000000"/>
        <rFont val="Arial Black"/>
      </rPr>
      <t xml:space="preserve"> / </t>
    </r>
    <r>
      <rPr>
        <b/>
        <sz val="12"/>
        <color rgb="FF00B050"/>
        <rFont val="Arial Black"/>
      </rPr>
      <t>GANHO</t>
    </r>
  </si>
  <si>
    <t>qnt FALTA</t>
  </si>
  <si>
    <t>NOVO APORTE</t>
  </si>
  <si>
    <t>NOVO TOTAL</t>
  </si>
  <si>
    <t>Carteria</t>
  </si>
  <si>
    <t>PESO</t>
  </si>
  <si>
    <t>PESO IDEAL</t>
  </si>
  <si>
    <t>APORTE/ATIVO</t>
  </si>
  <si>
    <t>CARTEIRA</t>
  </si>
  <si>
    <t>Total insvest.</t>
  </si>
  <si>
    <t>Média/ dollar</t>
  </si>
  <si>
    <t>Data</t>
  </si>
  <si>
    <t>IOF</t>
  </si>
  <si>
    <t>Cotação</t>
  </si>
  <si>
    <t>C/Dolar</t>
  </si>
  <si>
    <t>Deposito</t>
  </si>
  <si>
    <t>AÇÃO</t>
  </si>
  <si>
    <t>PREÇO A MERCAD0</t>
  </si>
  <si>
    <t>Ações</t>
  </si>
  <si>
    <t>TOTAL DE COMPRA</t>
  </si>
  <si>
    <t>CARTEIRAS</t>
  </si>
  <si>
    <t>QUANTO FALTA</t>
  </si>
  <si>
    <t>MAIOR</t>
  </si>
  <si>
    <t>MENOR</t>
  </si>
  <si>
    <t>MINHAS AÇÕES</t>
  </si>
  <si>
    <t>IDEAL</t>
  </si>
  <si>
    <t>FALTA</t>
  </si>
  <si>
    <t>QNT. FALTA</t>
  </si>
  <si>
    <t>QNT. EU TENHO</t>
  </si>
  <si>
    <t>TOTAL DE DIV/MÊS</t>
  </si>
  <si>
    <t>TOTAL INVESTIDO</t>
  </si>
  <si>
    <t>RENDIMENTO / MÊS</t>
  </si>
  <si>
    <t>MÊS RECEBIDOS</t>
  </si>
  <si>
    <t>JUROS/CAPITAL</t>
  </si>
  <si>
    <t>FII</t>
  </si>
  <si>
    <t>N de AÇÕES</t>
  </si>
  <si>
    <t>JUROS</t>
  </si>
  <si>
    <t>FORA</t>
  </si>
  <si>
    <t>SÓ DE FIIs</t>
  </si>
  <si>
    <t>SÓ DE AÇÕES</t>
  </si>
  <si>
    <t>TOAL</t>
  </si>
  <si>
    <t>TICKERS</t>
  </si>
  <si>
    <t>EM 2020</t>
  </si>
  <si>
    <t>EM 2021</t>
  </si>
  <si>
    <t>EM 2022</t>
  </si>
  <si>
    <t>03.983.431/0001-03</t>
  </si>
  <si>
    <t>ENBR3</t>
  </si>
  <si>
    <t>TGMA3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</si>
</sst>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#,##0.00;[Red]\-&quot;R$&quot;#,##0.00"/>
    <numFmt numFmtId="165" formatCode="_-&quot;R$&quot;* #,##0.00_-;\-&quot;R$&quot;* #,##0.00_-;_-&quot;R$&quot;* &quot;-&quot;??_-;_-@_-"/>
    <numFmt numFmtId="166" formatCode="&quot;R$&quot;#,##0.00"/>
    <numFmt numFmtId="167" formatCode="0.0%"/>
    <numFmt numFmtId="168" formatCode="##&quot;.&quot;###&quot;.&quot;###&quot;/&quot;####&quot;-&quot;##"/>
    <numFmt numFmtId="169" formatCode="[Color50]\+0.00%\ \▲;[Color3]\-0.00%\ \▼;0.00%\ \●"/>
    <numFmt numFmtId="170" formatCode="0#&quot;.&quot;###&quot;.&quot;###&quot;/&quot;####&quot;-&quot;##"/>
    <numFmt numFmtId="171" formatCode="[Color50]0.00%\ \▲;[Color22]\-0.00%\ \▼;0.00%\ \●"/>
    <numFmt numFmtId="172" formatCode="###\ &quot;MIL PONTOS&quot;"/>
    <numFmt numFmtId="173" formatCode="_-* #,##0_-;\-* #,##0_-;_-* &quot;-&quot;??_-;_-@_-"/>
    <numFmt numFmtId="174" formatCode="_-[$R$-416]* #,##0.00_-;\-[$R$-416]* #,##0.00_-;_-[$R$-416]* &quot;-&quot;??_-;_-@_-"/>
    <numFmt numFmtId="175" formatCode="_-[$R$-416]\ * #,##0.00_-;\-[$R$-416]\ * #,##0.00_-;_-[$R$-416]\ * &quot;-&quot;??_-;_-@_-"/>
    <numFmt numFmtId="176" formatCode="&quot;R$&quot;\ #,##0.00"/>
    <numFmt numFmtId="177" formatCode="_-&quot;R$&quot;* #,##0.0_-;\-&quot;R$&quot;* #,##0.0_-;_-&quot;R$&quot;* &quot;-&quot;??_-;_-@_-"/>
    <numFmt numFmtId="178" formatCode="_-&quot;R$&quot;* #,##0_-;\-&quot;R$&quot;* #,##0_-;_-&quot;R$&quot;* &quot;-&quot;??_-;_-@_-"/>
    <numFmt numFmtId="179" formatCode="_-[$$-409]* #,##0.00_ ;_-[$$-409]* \-#,##0.00\ ;_-[$$-409]* &quot;-&quot;??_ ;_-@_ "/>
  </numFmts>
  <fonts count="1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Bahnschrift Condensed"/>
      <family val="2"/>
    </font>
    <font>
      <b/>
      <sz val="11"/>
      <color theme="6" tint="0.3999755851924192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rgb="FF66FF33"/>
      <name val="Calibri"/>
      <family val="2"/>
      <scheme val="minor"/>
    </font>
    <font>
      <b/>
      <sz val="11"/>
      <color rgb="FFFF0000"/>
      <name val="Arial Narrow"/>
      <family val="2"/>
    </font>
    <font>
      <b/>
      <sz val="11"/>
      <color rgb="FFFFFF00"/>
      <name val="Arial Narrow"/>
      <family val="2"/>
    </font>
    <font>
      <sz val="11"/>
      <color rgb="FFFFC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Arial Narrow"/>
      <family val="2"/>
    </font>
    <font>
      <b/>
      <u/>
      <sz val="11"/>
      <color theme="10"/>
      <name val="Calibri"/>
      <family val="2"/>
      <scheme val="minor"/>
    </font>
    <font>
      <b/>
      <sz val="11"/>
      <name val="Arial"/>
      <family val="2"/>
    </font>
    <font>
      <b/>
      <i/>
      <sz val="12"/>
      <color theme="0"/>
      <name val="Bahnschrift"/>
      <family val="2"/>
    </font>
    <font>
      <b/>
      <i/>
      <sz val="20"/>
      <color rgb="FFFF0000"/>
      <name val="Bahnschrift"/>
      <family val="2"/>
    </font>
    <font>
      <b/>
      <sz val="11"/>
      <color theme="0"/>
      <name val="Calibri"/>
      <family val="2"/>
      <scheme val="minor"/>
    </font>
    <font>
      <b/>
      <sz val="11"/>
      <color theme="1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12"/>
      <color rgb="FFFF0000"/>
      <name val="Arial Black"/>
      <family val="2"/>
    </font>
    <font>
      <b/>
      <sz val="11"/>
      <color rgb="FFFFFF00"/>
      <name val="Calibri"/>
      <family val="2"/>
      <scheme val="minor"/>
    </font>
    <font>
      <b/>
      <sz val="22"/>
      <color rgb="FF00B0F0"/>
      <name val="Calibri"/>
      <family val="2"/>
      <scheme val="minor"/>
    </font>
    <font>
      <b/>
      <i/>
      <sz val="20"/>
      <color rgb="FF00B050"/>
      <name val="Bahnschrift"/>
      <family val="2"/>
    </font>
    <font>
      <b/>
      <i/>
      <sz val="12"/>
      <color rgb="FF00B050"/>
      <name val="Bahnschrift"/>
      <family val="2"/>
    </font>
    <font>
      <b/>
      <sz val="11"/>
      <color rgb="FF00B050"/>
      <name val="Calibri"/>
      <family val="2"/>
      <scheme val="minor"/>
    </font>
    <font>
      <b/>
      <sz val="8"/>
      <color rgb="FFFF0000"/>
      <name val="Bahnschrift Light Condensed"/>
      <family val="2"/>
    </font>
    <font>
      <b/>
      <sz val="11"/>
      <color rgb="FF66FF33"/>
      <name val="Calibri"/>
      <family val="2"/>
      <scheme val="minor"/>
    </font>
    <font>
      <b/>
      <sz val="9"/>
      <color rgb="FFFF0000"/>
      <name val="Bahnschrift Light Condensed"/>
      <family val="2"/>
    </font>
    <font>
      <b/>
      <sz val="11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9"/>
      <color rgb="FFFF0000"/>
      <name val="Bahnschrift Condensed"/>
      <family val="2"/>
    </font>
    <font>
      <b/>
      <sz val="9"/>
      <color theme="1"/>
      <name val="Calibri"/>
      <family val="2"/>
      <scheme val="minor"/>
    </font>
    <font>
      <b/>
      <sz val="9"/>
      <color rgb="FF66FF33"/>
      <name val="Calibri"/>
      <family val="2"/>
      <scheme val="minor"/>
    </font>
    <font>
      <b/>
      <sz val="10"/>
      <color rgb="FFFF0000"/>
      <name val="Bahnschrift Light Condensed"/>
      <family val="2"/>
    </font>
    <font>
      <b/>
      <sz val="11"/>
      <color theme="4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FF0000"/>
      <name val="Arial Black"/>
    </font>
    <font>
      <b/>
      <i/>
      <sz val="12"/>
      <color rgb="FF00B050"/>
      <name val="Arial Black"/>
    </font>
    <font>
      <b/>
      <sz val="11"/>
      <color theme="0"/>
      <name val="Arial Black"/>
    </font>
    <font>
      <b/>
      <sz val="11"/>
      <color theme="1"/>
      <name val="Arial Black"/>
    </font>
    <font>
      <b/>
      <sz val="11"/>
      <color rgb="FFFFFF00"/>
      <name val="Arial Black"/>
    </font>
    <font>
      <b/>
      <sz val="11"/>
      <color theme="4" tint="0.39997558519241921"/>
      <name val="Arial Black"/>
    </font>
    <font>
      <b/>
      <sz val="11"/>
      <color rgb="FF66FF33"/>
      <name val="Arial Black"/>
    </font>
    <font>
      <b/>
      <sz val="11"/>
      <color rgb="FF00B0F0"/>
      <name val="Arial Black"/>
    </font>
    <font>
      <b/>
      <sz val="11"/>
      <color rgb="FFFFC000"/>
      <name val="Arial Black"/>
    </font>
    <font>
      <b/>
      <sz val="11"/>
      <color theme="7"/>
      <name val="Arial Black"/>
    </font>
    <font>
      <b/>
      <sz val="11"/>
      <color theme="9" tint="0.39997558519241921"/>
      <name val="Arial Black"/>
    </font>
    <font>
      <b/>
      <sz val="11"/>
      <color rgb="FF0070C0"/>
      <name val="Arial Black"/>
    </font>
    <font>
      <b/>
      <sz val="11"/>
      <color rgb="FFFF0000"/>
      <name val="Arial Black"/>
    </font>
    <font>
      <b/>
      <sz val="11"/>
      <color theme="5"/>
      <name val="Arial Black"/>
    </font>
    <font>
      <b/>
      <sz val="11"/>
      <color rgb="FFFF9797"/>
      <name val="Arial Black"/>
    </font>
    <font>
      <b/>
      <sz val="11"/>
      <color theme="4"/>
      <name val="Arial Black"/>
    </font>
    <font>
      <b/>
      <sz val="10"/>
      <color rgb="FFFF0000"/>
      <name val="Arial Black"/>
    </font>
    <font>
      <b/>
      <sz val="10"/>
      <color rgb="FF00B0F0"/>
      <name val="Arial Black"/>
    </font>
    <font>
      <b/>
      <sz val="10"/>
      <color rgb="FF00B050"/>
      <name val="Arial Black"/>
    </font>
    <font>
      <b/>
      <sz val="10"/>
      <color theme="0"/>
      <name val="Arial Black"/>
    </font>
    <font>
      <b/>
      <sz val="12"/>
      <color theme="1"/>
      <name val="Arial Black"/>
    </font>
    <font>
      <b/>
      <sz val="12"/>
      <color theme="4"/>
      <name val="Arial Black"/>
    </font>
    <font>
      <b/>
      <sz val="14"/>
      <color theme="1"/>
      <name val="Arial Black"/>
    </font>
    <font>
      <b/>
      <sz val="20"/>
      <color theme="1"/>
      <name val="Arial Black"/>
    </font>
    <font>
      <b/>
      <sz val="12"/>
      <color rgb="FFFFFF00"/>
      <name val="Arial Black"/>
    </font>
    <font>
      <b/>
      <i/>
      <sz val="12"/>
      <color theme="0"/>
      <name val="Arial Black"/>
    </font>
    <font>
      <b/>
      <sz val="11"/>
      <color theme="1" tint="0.499984740745262"/>
      <name val="Arial Black"/>
    </font>
    <font>
      <b/>
      <sz val="10"/>
      <color theme="1"/>
      <name val="Arial Black"/>
    </font>
    <font>
      <b/>
      <sz val="10"/>
      <name val="Arial Black"/>
    </font>
    <font>
      <b/>
      <sz val="12"/>
      <color rgb="FFFF0000"/>
      <name val="Arial Black"/>
    </font>
    <font>
      <b/>
      <i/>
      <sz val="10"/>
      <color rgb="FF00B050"/>
      <name val="Arial Black"/>
    </font>
    <font>
      <b/>
      <i/>
      <sz val="10"/>
      <color rgb="FFFF0000"/>
      <name val="Arial Black"/>
    </font>
    <font>
      <b/>
      <sz val="14"/>
      <color theme="4"/>
      <name val="Arial Black"/>
    </font>
    <font>
      <sz val="12"/>
      <color theme="1"/>
      <name val="Arial Black"/>
    </font>
    <font>
      <b/>
      <sz val="12"/>
      <color rgb="FF00B050"/>
      <name val="Arial Black"/>
    </font>
    <font>
      <b/>
      <sz val="12"/>
      <color rgb="FF66FF33"/>
      <name val="Arial Black"/>
    </font>
    <font>
      <b/>
      <sz val="14"/>
      <color theme="2" tint="-0.89999084444715716"/>
      <name val="Arial Black"/>
    </font>
    <font>
      <sz val="11"/>
      <color theme="1"/>
      <name val="Arial Black"/>
    </font>
    <font>
      <b/>
      <sz val="12"/>
      <color rgb="FF92D050"/>
      <name val="Arial Black"/>
    </font>
    <font>
      <b/>
      <sz val="12"/>
      <color rgb="FF7030A0"/>
      <name val="Arial Black"/>
    </font>
    <font>
      <sz val="12"/>
      <color rgb="FFFF0000"/>
      <name val="Arial Black"/>
    </font>
    <font>
      <b/>
      <sz val="12"/>
      <name val="Arial Black"/>
    </font>
    <font>
      <b/>
      <sz val="12"/>
      <color rgb="FF0070C0"/>
      <name val="Arial Black"/>
    </font>
    <font>
      <b/>
      <i/>
      <sz val="12"/>
      <color theme="1" tint="4.9989318521683403E-2"/>
      <name val="Arial Black"/>
    </font>
    <font>
      <sz val="11"/>
      <color theme="0"/>
      <name val="Arial Black"/>
    </font>
    <font>
      <sz val="12"/>
      <color theme="0"/>
      <name val="Arial Black"/>
    </font>
    <font>
      <b/>
      <i/>
      <sz val="12"/>
      <color rgb="FF00B0F0"/>
      <name val="Arial Black"/>
    </font>
    <font>
      <b/>
      <sz val="14"/>
      <color rgb="FFFFFF00"/>
      <name val="Arial Black"/>
    </font>
    <font>
      <b/>
      <sz val="12"/>
      <color rgb="FF000000"/>
      <name val="Arial Black"/>
    </font>
    <font>
      <b/>
      <sz val="8"/>
      <color rgb="FFFFFFFF"/>
      <name val="Calibri"/>
      <family val="2"/>
      <scheme val="minor"/>
    </font>
    <font>
      <b/>
      <sz val="12"/>
      <color theme="1"/>
      <name val="Arial"/>
    </font>
    <font>
      <b/>
      <sz val="12"/>
      <color rgb="FFFF0000"/>
      <name val="Arial"/>
    </font>
    <font>
      <b/>
      <sz val="12"/>
      <name val="Arial"/>
    </font>
    <font>
      <b/>
      <sz val="11"/>
      <color rgb="FF444444"/>
      <name val="Calibri"/>
      <family val="2"/>
      <charset val="1"/>
    </font>
    <font>
      <sz val="11"/>
      <color rgb="FF00B0F0"/>
      <name val="Arial Black"/>
      <family val="2"/>
    </font>
    <font>
      <b/>
      <sz val="12"/>
      <color rgb="FF00B0F0"/>
      <name val="Arial Black"/>
      <family val="2"/>
    </font>
    <font>
      <b/>
      <sz val="11"/>
      <name val="Arial"/>
    </font>
    <font>
      <b/>
      <sz val="9"/>
      <color rgb="FFFF0000"/>
      <name val="Bahnschrift Light Condensed"/>
    </font>
    <font>
      <b/>
      <sz val="10"/>
      <color rgb="FFFF0000"/>
      <name val="Calibri"/>
      <family val="2"/>
      <scheme val="minor"/>
    </font>
    <font>
      <b/>
      <sz val="11"/>
      <color rgb="FF444444"/>
      <name val="Calibri"/>
      <charset val="1"/>
    </font>
    <font>
      <b/>
      <sz val="11"/>
      <color rgb="FF0070C0"/>
      <name val="Calibri"/>
      <family val="2"/>
      <scheme val="minor"/>
    </font>
    <font>
      <b/>
      <sz val="9"/>
      <color rgb="FF000000"/>
      <name val="Bahnschrift Light Condensed"/>
      <family val="2"/>
    </font>
    <font>
      <b/>
      <sz val="16"/>
      <color rgb="FFFF0000"/>
      <name val="Calibri"/>
      <family val="2"/>
      <scheme val="minor"/>
    </font>
    <font>
      <b/>
      <i/>
      <sz val="14"/>
      <color theme="0"/>
      <name val="Arial Black"/>
    </font>
    <font>
      <b/>
      <sz val="8"/>
      <color theme="1"/>
      <name val="Arial Black"/>
    </font>
    <font>
      <b/>
      <sz val="11"/>
      <color rgb="FF8EA9DB"/>
      <name val="Arial Black"/>
    </font>
    <font>
      <b/>
      <sz val="11"/>
      <color theme="2" tint="-9.9978637043366805E-2"/>
      <name val="Arial Black"/>
    </font>
    <font>
      <b/>
      <sz val="11"/>
      <color rgb="FFD0CECE"/>
      <name val="Arial Black"/>
    </font>
    <font>
      <b/>
      <sz val="11"/>
      <color rgb="FF808080"/>
      <name val="Arial Black"/>
    </font>
    <font>
      <b/>
      <sz val="9"/>
      <color theme="1"/>
      <name val="Calibri"/>
      <scheme val="minor"/>
    </font>
    <font>
      <b/>
      <sz val="11"/>
      <color rgb="FF7030A0"/>
      <name val="Arial Black"/>
    </font>
    <font>
      <b/>
      <u/>
      <sz val="11"/>
      <color rgb="FF7030A0"/>
      <name val="Arial Black"/>
    </font>
    <font>
      <b/>
      <u/>
      <sz val="14"/>
      <color theme="2" tint="-0.89999084444715716"/>
      <name val="Arial Black"/>
    </font>
    <font>
      <b/>
      <u/>
      <sz val="11"/>
      <color rgb="FF66FF33"/>
      <name val="Arial Black"/>
    </font>
    <font>
      <b/>
      <sz val="18"/>
      <color rgb="FFFFFF00"/>
      <name val="Arial Black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2B353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C715A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9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31">
    <xf numFmtId="0" fontId="0" fillId="0" borderId="0" xfId="0"/>
    <xf numFmtId="14" fontId="0" fillId="0" borderId="1" xfId="0" applyNumberFormat="1" applyBorder="1"/>
    <xf numFmtId="165" fontId="0" fillId="0" borderId="1" xfId="1" applyFont="1" applyBorder="1"/>
    <xf numFmtId="0" fontId="0" fillId="3" borderId="0" xfId="0" applyFill="1"/>
    <xf numFmtId="14" fontId="0" fillId="0" borderId="1" xfId="0" applyNumberFormat="1" applyBorder="1" applyAlignment="1">
      <alignment horizontal="center"/>
    </xf>
    <xf numFmtId="165" fontId="0" fillId="0" borderId="1" xfId="1" applyFont="1" applyBorder="1" applyAlignment="1">
      <alignment horizontal="center"/>
    </xf>
    <xf numFmtId="0" fontId="14" fillId="6" borderId="1" xfId="0" applyFont="1" applyFill="1" applyBorder="1" applyAlignment="1">
      <alignment horizontal="center" vertical="center"/>
    </xf>
    <xf numFmtId="165" fontId="14" fillId="6" borderId="1" xfId="1" applyFont="1" applyFill="1" applyBorder="1" applyAlignment="1">
      <alignment horizontal="center" vertical="center"/>
    </xf>
    <xf numFmtId="165" fontId="14" fillId="6" borderId="1" xfId="1" applyFont="1" applyFill="1" applyBorder="1"/>
    <xf numFmtId="165" fontId="14" fillId="3" borderId="1" xfId="1" applyFont="1" applyFill="1" applyBorder="1"/>
    <xf numFmtId="0" fontId="14" fillId="3" borderId="1" xfId="0" applyFont="1" applyFill="1" applyBorder="1" applyAlignment="1">
      <alignment horizontal="center"/>
    </xf>
    <xf numFmtId="0" fontId="14" fillId="6" borderId="1" xfId="0" applyFont="1" applyFill="1" applyBorder="1" applyAlignment="1">
      <alignment horizontal="center"/>
    </xf>
    <xf numFmtId="165" fontId="3" fillId="3" borderId="0" xfId="0" applyNumberFormat="1" applyFont="1" applyFill="1"/>
    <xf numFmtId="0" fontId="16" fillId="3" borderId="1" xfId="0" applyFont="1" applyFill="1" applyBorder="1" applyAlignment="1">
      <alignment horizontal="center"/>
    </xf>
    <xf numFmtId="0" fontId="17" fillId="3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15" fillId="3" borderId="0" xfId="0" applyFont="1" applyFill="1"/>
    <xf numFmtId="0" fontId="15" fillId="3" borderId="0" xfId="0" applyFont="1" applyFill="1" applyAlignment="1">
      <alignment horizontal="center"/>
    </xf>
    <xf numFmtId="165" fontId="14" fillId="6" borderId="1" xfId="0" applyNumberFormat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18" fillId="3" borderId="0" xfId="0" applyFont="1" applyFill="1" applyAlignment="1">
      <alignment horizontal="center"/>
    </xf>
    <xf numFmtId="0" fontId="21" fillId="6" borderId="1" xfId="0" applyFont="1" applyFill="1" applyBorder="1" applyAlignment="1">
      <alignment horizontal="center"/>
    </xf>
    <xf numFmtId="0" fontId="27" fillId="2" borderId="1" xfId="4" applyFont="1" applyFill="1" applyBorder="1" applyAlignment="1">
      <alignment horizontal="center" vertical="center" wrapText="1"/>
    </xf>
    <xf numFmtId="165" fontId="21" fillId="6" borderId="1" xfId="0" applyNumberFormat="1" applyFont="1" applyFill="1" applyBorder="1" applyAlignment="1">
      <alignment horizontal="center"/>
    </xf>
    <xf numFmtId="165" fontId="7" fillId="3" borderId="0" xfId="0" applyNumberFormat="1" applyFont="1" applyFill="1"/>
    <xf numFmtId="165" fontId="32" fillId="3" borderId="0" xfId="0" applyNumberFormat="1" applyFont="1" applyFill="1"/>
    <xf numFmtId="165" fontId="26" fillId="3" borderId="0" xfId="0" applyNumberFormat="1" applyFont="1" applyFill="1"/>
    <xf numFmtId="0" fontId="26" fillId="3" borderId="0" xfId="0" applyFont="1" applyFill="1" applyAlignment="1">
      <alignment horizontal="center"/>
    </xf>
    <xf numFmtId="0" fontId="17" fillId="3" borderId="1" xfId="0" applyFont="1" applyFill="1" applyBorder="1" applyAlignment="1">
      <alignment horizontal="center"/>
    </xf>
    <xf numFmtId="0" fontId="33" fillId="3" borderId="0" xfId="0" applyFont="1" applyFill="1" applyAlignment="1" applyProtection="1">
      <alignment vertical="center"/>
      <protection locked="0"/>
    </xf>
    <xf numFmtId="0" fontId="7" fillId="3" borderId="0" xfId="0" applyFont="1" applyFill="1" applyProtection="1">
      <protection locked="0"/>
    </xf>
    <xf numFmtId="0" fontId="19" fillId="3" borderId="0" xfId="0" applyFont="1" applyFill="1" applyProtection="1">
      <protection locked="0"/>
    </xf>
    <xf numFmtId="0" fontId="7" fillId="3" borderId="0" xfId="0" applyFont="1" applyFill="1" applyAlignment="1" applyProtection="1">
      <alignment horizontal="center"/>
      <protection locked="0"/>
    </xf>
    <xf numFmtId="0" fontId="5" fillId="3" borderId="0" xfId="0" applyFont="1" applyFill="1" applyProtection="1">
      <protection locked="0"/>
    </xf>
    <xf numFmtId="165" fontId="6" fillId="3" borderId="0" xfId="1" applyFont="1" applyFill="1" applyBorder="1" applyProtection="1">
      <protection locked="0"/>
    </xf>
    <xf numFmtId="165" fontId="6" fillId="3" borderId="0" xfId="1" applyFont="1" applyFill="1" applyBorder="1" applyAlignment="1" applyProtection="1">
      <alignment horizontal="center"/>
      <protection locked="0"/>
    </xf>
    <xf numFmtId="0" fontId="10" fillId="3" borderId="0" xfId="0" applyFont="1" applyFill="1" applyProtection="1">
      <protection locked="0"/>
    </xf>
    <xf numFmtId="0" fontId="12" fillId="3" borderId="1" xfId="0" applyFont="1" applyFill="1" applyBorder="1" applyAlignment="1" applyProtection="1">
      <alignment horizontal="center"/>
      <protection locked="0"/>
    </xf>
    <xf numFmtId="165" fontId="6" fillId="3" borderId="0" xfId="1" applyFont="1" applyFill="1" applyBorder="1" applyProtection="1"/>
    <xf numFmtId="165" fontId="6" fillId="3" borderId="0" xfId="1" applyFont="1" applyFill="1" applyBorder="1" applyAlignment="1" applyProtection="1">
      <alignment horizontal="center"/>
    </xf>
    <xf numFmtId="0" fontId="35" fillId="3" borderId="0" xfId="0" applyFont="1" applyFill="1" applyAlignment="1">
      <alignment horizontal="center"/>
    </xf>
    <xf numFmtId="9" fontId="11" fillId="3" borderId="13" xfId="0" applyNumberFormat="1" applyFont="1" applyFill="1" applyBorder="1" applyAlignment="1">
      <alignment horizontal="center"/>
    </xf>
    <xf numFmtId="0" fontId="11" fillId="3" borderId="22" xfId="0" applyFont="1" applyFill="1" applyBorder="1"/>
    <xf numFmtId="0" fontId="24" fillId="3" borderId="0" xfId="0" applyFont="1" applyFill="1"/>
    <xf numFmtId="0" fontId="27" fillId="2" borderId="1" xfId="4" applyFont="1" applyFill="1" applyBorder="1" applyAlignment="1" applyProtection="1">
      <alignment horizontal="center" vertical="center" wrapText="1"/>
      <protection locked="0"/>
    </xf>
    <xf numFmtId="0" fontId="16" fillId="6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4" fillId="3" borderId="0" xfId="0" applyFont="1" applyFill="1" applyAlignment="1" applyProtection="1">
      <alignment horizontal="center" vertical="center" wrapText="1"/>
      <protection locked="0"/>
    </xf>
    <xf numFmtId="165" fontId="36" fillId="0" borderId="1" xfId="1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165" fontId="36" fillId="0" borderId="1" xfId="1" applyFont="1" applyBorder="1"/>
    <xf numFmtId="165" fontId="4" fillId="0" borderId="1" xfId="1" applyFont="1" applyBorder="1"/>
    <xf numFmtId="0" fontId="4" fillId="0" borderId="1" xfId="0" applyFont="1" applyBorder="1" applyAlignment="1">
      <alignment horizontal="center"/>
    </xf>
    <xf numFmtId="0" fontId="4" fillId="3" borderId="24" xfId="0" applyFont="1" applyFill="1" applyBorder="1" applyAlignment="1" applyProtection="1">
      <alignment vertical="center"/>
      <protection locked="0"/>
    </xf>
    <xf numFmtId="0" fontId="4" fillId="3" borderId="8" xfId="0" applyFont="1" applyFill="1" applyBorder="1" applyAlignment="1" applyProtection="1">
      <alignment vertical="center"/>
      <protection locked="0"/>
    </xf>
    <xf numFmtId="0" fontId="4" fillId="3" borderId="25" xfId="0" applyFont="1" applyFill="1" applyBorder="1" applyAlignment="1" applyProtection="1">
      <alignment vertical="center"/>
      <protection locked="0"/>
    </xf>
    <xf numFmtId="0" fontId="4" fillId="3" borderId="16" xfId="0" applyFont="1" applyFill="1" applyBorder="1" applyAlignment="1" applyProtection="1">
      <alignment vertical="center"/>
      <protection locked="0"/>
    </xf>
    <xf numFmtId="0" fontId="7" fillId="0" borderId="1" xfId="0" applyFont="1" applyBorder="1" applyAlignment="1">
      <alignment horizontal="center"/>
    </xf>
    <xf numFmtId="0" fontId="4" fillId="3" borderId="0" xfId="0" applyFont="1" applyFill="1"/>
    <xf numFmtId="0" fontId="38" fillId="3" borderId="0" xfId="0" applyFont="1" applyFill="1" applyAlignment="1">
      <alignment horizontal="center"/>
    </xf>
    <xf numFmtId="0" fontId="7" fillId="3" borderId="0" xfId="0" applyFont="1" applyFill="1"/>
    <xf numFmtId="0" fontId="4" fillId="2" borderId="1" xfId="0" applyFont="1" applyFill="1" applyBorder="1" applyAlignment="1">
      <alignment horizontal="center" vertical="center" wrapText="1"/>
    </xf>
    <xf numFmtId="0" fontId="38" fillId="3" borderId="0" xfId="0" applyFont="1" applyFill="1"/>
    <xf numFmtId="14" fontId="13" fillId="0" borderId="1" xfId="0" applyNumberFormat="1" applyFont="1" applyBorder="1"/>
    <xf numFmtId="0" fontId="13" fillId="0" borderId="1" xfId="0" applyFont="1" applyBorder="1" applyAlignment="1">
      <alignment horizontal="center"/>
    </xf>
    <xf numFmtId="165" fontId="13" fillId="0" borderId="1" xfId="1" applyFont="1" applyBorder="1"/>
    <xf numFmtId="165" fontId="39" fillId="0" borderId="1" xfId="1" applyFont="1" applyBorder="1"/>
    <xf numFmtId="14" fontId="7" fillId="0" borderId="1" xfId="0" applyNumberFormat="1" applyFont="1" applyBorder="1"/>
    <xf numFmtId="165" fontId="7" fillId="0" borderId="1" xfId="1" applyFont="1" applyBorder="1"/>
    <xf numFmtId="0" fontId="4" fillId="3" borderId="1" xfId="0" applyFont="1" applyFill="1" applyBorder="1" applyAlignment="1">
      <alignment horizontal="center"/>
    </xf>
    <xf numFmtId="14" fontId="4" fillId="0" borderId="1" xfId="0" applyNumberFormat="1" applyFont="1" applyBorder="1"/>
    <xf numFmtId="0" fontId="36" fillId="3" borderId="1" xfId="0" applyFont="1" applyFill="1" applyBorder="1" applyAlignment="1">
      <alignment horizontal="center"/>
    </xf>
    <xf numFmtId="165" fontId="36" fillId="3" borderId="1" xfId="1" applyFont="1" applyFill="1" applyBorder="1"/>
    <xf numFmtId="14" fontId="7" fillId="6" borderId="1" xfId="0" applyNumberFormat="1" applyFont="1" applyFill="1" applyBorder="1"/>
    <xf numFmtId="165" fontId="7" fillId="6" borderId="1" xfId="1" applyFont="1" applyFill="1" applyBorder="1"/>
    <xf numFmtId="14" fontId="4" fillId="0" borderId="1" xfId="0" applyNumberFormat="1" applyFont="1" applyBorder="1" applyAlignment="1">
      <alignment horizontal="center"/>
    </xf>
    <xf numFmtId="165" fontId="4" fillId="0" borderId="1" xfId="1" applyFont="1" applyBorder="1" applyAlignment="1">
      <alignment horizontal="center"/>
    </xf>
    <xf numFmtId="14" fontId="36" fillId="0" borderId="1" xfId="0" applyNumberFormat="1" applyFont="1" applyBorder="1"/>
    <xf numFmtId="0" fontId="4" fillId="6" borderId="1" xfId="0" applyFont="1" applyFill="1" applyBorder="1" applyAlignment="1">
      <alignment horizontal="center"/>
    </xf>
    <xf numFmtId="0" fontId="4" fillId="0" borderId="1" xfId="0" applyFont="1" applyBorder="1"/>
    <xf numFmtId="14" fontId="36" fillId="6" borderId="1" xfId="0" applyNumberFormat="1" applyFont="1" applyFill="1" applyBorder="1"/>
    <xf numFmtId="0" fontId="36" fillId="6" borderId="1" xfId="0" applyFont="1" applyFill="1" applyBorder="1" applyAlignment="1">
      <alignment horizontal="center"/>
    </xf>
    <xf numFmtId="0" fontId="36" fillId="0" borderId="1" xfId="0" applyFont="1" applyBorder="1"/>
    <xf numFmtId="0" fontId="36" fillId="6" borderId="1" xfId="0" applyFont="1" applyFill="1" applyBorder="1"/>
    <xf numFmtId="0" fontId="36" fillId="6" borderId="2" xfId="0" applyFont="1" applyFill="1" applyBorder="1" applyAlignment="1">
      <alignment horizontal="center"/>
    </xf>
    <xf numFmtId="0" fontId="7" fillId="0" borderId="1" xfId="0" applyFont="1" applyBorder="1"/>
    <xf numFmtId="0" fontId="7" fillId="0" borderId="2" xfId="0" applyFont="1" applyBorder="1" applyAlignment="1">
      <alignment horizontal="center"/>
    </xf>
    <xf numFmtId="165" fontId="7" fillId="6" borderId="1" xfId="0" applyNumberFormat="1" applyFont="1" applyFill="1" applyBorder="1"/>
    <xf numFmtId="165" fontId="7" fillId="6" borderId="3" xfId="0" applyNumberFormat="1" applyFont="1" applyFill="1" applyBorder="1"/>
    <xf numFmtId="0" fontId="4" fillId="3" borderId="1" xfId="0" applyFont="1" applyFill="1" applyBorder="1"/>
    <xf numFmtId="165" fontId="4" fillId="4" borderId="1" xfId="0" applyNumberFormat="1" applyFont="1" applyFill="1" applyBorder="1"/>
    <xf numFmtId="165" fontId="4" fillId="3" borderId="3" xfId="0" applyNumberFormat="1" applyFont="1" applyFill="1" applyBorder="1"/>
    <xf numFmtId="165" fontId="4" fillId="0" borderId="3" xfId="0" applyNumberFormat="1" applyFont="1" applyBorder="1"/>
    <xf numFmtId="0" fontId="4" fillId="4" borderId="1" xfId="0" applyFont="1" applyFill="1" applyBorder="1"/>
    <xf numFmtId="165" fontId="4" fillId="6" borderId="1" xfId="0" applyNumberFormat="1" applyFont="1" applyFill="1" applyBorder="1"/>
    <xf numFmtId="173" fontId="7" fillId="3" borderId="1" xfId="3" applyNumberFormat="1" applyFont="1" applyFill="1" applyBorder="1"/>
    <xf numFmtId="165" fontId="4" fillId="3" borderId="1" xfId="1" applyFont="1" applyFill="1" applyBorder="1" applyAlignment="1">
      <alignment horizontal="center"/>
    </xf>
    <xf numFmtId="165" fontId="4" fillId="3" borderId="1" xfId="1" applyFont="1" applyFill="1" applyBorder="1"/>
    <xf numFmtId="165" fontId="7" fillId="3" borderId="3" xfId="0" applyNumberFormat="1" applyFont="1" applyFill="1" applyBorder="1"/>
    <xf numFmtId="173" fontId="36" fillId="3" borderId="1" xfId="3" applyNumberFormat="1" applyFont="1" applyFill="1" applyBorder="1"/>
    <xf numFmtId="14" fontId="41" fillId="0" borderId="1" xfId="0" applyNumberFormat="1" applyFont="1" applyBorder="1"/>
    <xf numFmtId="0" fontId="41" fillId="0" borderId="1" xfId="0" applyFont="1" applyBorder="1" applyAlignment="1">
      <alignment horizontal="center"/>
    </xf>
    <xf numFmtId="165" fontId="41" fillId="0" borderId="1" xfId="1" applyFont="1" applyBorder="1"/>
    <xf numFmtId="165" fontId="42" fillId="0" borderId="1" xfId="1" applyFont="1" applyBorder="1"/>
    <xf numFmtId="0" fontId="4" fillId="3" borderId="0" xfId="0" applyFont="1" applyFill="1" applyProtection="1">
      <protection locked="0"/>
    </xf>
    <xf numFmtId="0" fontId="38" fillId="3" borderId="0" xfId="0" applyFont="1" applyFill="1" applyAlignment="1" applyProtection="1">
      <alignment horizontal="center"/>
      <protection locked="0"/>
    </xf>
    <xf numFmtId="0" fontId="38" fillId="3" borderId="0" xfId="0" applyFont="1" applyFill="1" applyProtection="1">
      <protection locked="0"/>
    </xf>
    <xf numFmtId="14" fontId="4" fillId="0" borderId="1" xfId="0" applyNumberFormat="1" applyFont="1" applyBorder="1" applyProtection="1">
      <protection locked="0"/>
    </xf>
    <xf numFmtId="0" fontId="4" fillId="0" borderId="1" xfId="0" applyFont="1" applyBorder="1" applyAlignment="1" applyProtection="1">
      <alignment horizontal="center"/>
      <protection locked="0"/>
    </xf>
    <xf numFmtId="165" fontId="4" fillId="0" borderId="1" xfId="1" applyFont="1" applyBorder="1" applyProtection="1">
      <protection locked="0"/>
    </xf>
    <xf numFmtId="165" fontId="39" fillId="0" borderId="1" xfId="1" applyFont="1" applyBorder="1" applyProtection="1">
      <protection locked="0"/>
    </xf>
    <xf numFmtId="165" fontId="36" fillId="0" borderId="1" xfId="1" applyFont="1" applyBorder="1" applyProtection="1">
      <protection locked="0"/>
    </xf>
    <xf numFmtId="14" fontId="7" fillId="0" borderId="1" xfId="0" applyNumberFormat="1" applyFont="1" applyBorder="1" applyProtection="1">
      <protection locked="0"/>
    </xf>
    <xf numFmtId="0" fontId="7" fillId="0" borderId="1" xfId="0" applyFont="1" applyBorder="1" applyAlignment="1" applyProtection="1">
      <alignment horizontal="center"/>
      <protection locked="0"/>
    </xf>
    <xf numFmtId="165" fontId="7" fillId="0" borderId="1" xfId="1" applyFont="1" applyBorder="1" applyProtection="1">
      <protection locked="0"/>
    </xf>
    <xf numFmtId="0" fontId="4" fillId="3" borderId="1" xfId="0" applyFont="1" applyFill="1" applyBorder="1" applyAlignment="1" applyProtection="1">
      <alignment horizontal="center"/>
      <protection locked="0"/>
    </xf>
    <xf numFmtId="14" fontId="36" fillId="6" borderId="1" xfId="0" applyNumberFormat="1" applyFont="1" applyFill="1" applyBorder="1" applyProtection="1">
      <protection locked="0"/>
    </xf>
    <xf numFmtId="0" fontId="36" fillId="6" borderId="1" xfId="0" applyFont="1" applyFill="1" applyBorder="1" applyAlignment="1" applyProtection="1">
      <alignment horizontal="center"/>
      <protection locked="0"/>
    </xf>
    <xf numFmtId="14" fontId="7" fillId="6" borderId="1" xfId="0" applyNumberFormat="1" applyFont="1" applyFill="1" applyBorder="1" applyProtection="1">
      <protection locked="0"/>
    </xf>
    <xf numFmtId="0" fontId="7" fillId="6" borderId="1" xfId="0" applyFont="1" applyFill="1" applyBorder="1" applyAlignment="1" applyProtection="1">
      <alignment horizontal="center"/>
      <protection locked="0"/>
    </xf>
    <xf numFmtId="165" fontId="7" fillId="6" borderId="1" xfId="1" applyFont="1" applyFill="1" applyBorder="1" applyProtection="1">
      <protection locked="0"/>
    </xf>
    <xf numFmtId="14" fontId="4" fillId="0" borderId="1" xfId="0" applyNumberFormat="1" applyFont="1" applyBorder="1" applyAlignment="1" applyProtection="1">
      <alignment horizontal="center"/>
      <protection locked="0"/>
    </xf>
    <xf numFmtId="165" fontId="4" fillId="0" borderId="1" xfId="1" applyFont="1" applyBorder="1" applyAlignment="1" applyProtection="1">
      <alignment horizontal="center"/>
      <protection locked="0"/>
    </xf>
    <xf numFmtId="14" fontId="36" fillId="0" borderId="1" xfId="0" applyNumberFormat="1" applyFont="1" applyBorder="1" applyProtection="1">
      <protection locked="0"/>
    </xf>
    <xf numFmtId="0" fontId="36" fillId="0" borderId="1" xfId="0" applyFont="1" applyBorder="1" applyAlignment="1" applyProtection="1">
      <alignment horizontal="center"/>
      <protection locked="0"/>
    </xf>
    <xf numFmtId="0" fontId="4" fillId="6" borderId="1" xfId="0" applyFont="1" applyFill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36" fillId="0" borderId="1" xfId="0" applyFont="1" applyBorder="1" applyProtection="1">
      <protection locked="0"/>
    </xf>
    <xf numFmtId="0" fontId="36" fillId="6" borderId="1" xfId="0" applyFont="1" applyFill="1" applyBorder="1" applyProtection="1">
      <protection locked="0"/>
    </xf>
    <xf numFmtId="0" fontId="36" fillId="6" borderId="2" xfId="0" applyFont="1" applyFill="1" applyBorder="1" applyAlignment="1" applyProtection="1">
      <alignment horizontal="center"/>
      <protection locked="0"/>
    </xf>
    <xf numFmtId="0" fontId="7" fillId="0" borderId="1" xfId="0" applyFont="1" applyBorder="1" applyProtection="1">
      <protection locked="0"/>
    </xf>
    <xf numFmtId="0" fontId="7" fillId="0" borderId="2" xfId="0" applyFont="1" applyBorder="1" applyAlignment="1" applyProtection="1">
      <alignment horizontal="center"/>
      <protection locked="0"/>
    </xf>
    <xf numFmtId="165" fontId="7" fillId="6" borderId="1" xfId="0" applyNumberFormat="1" applyFont="1" applyFill="1" applyBorder="1" applyProtection="1">
      <protection locked="0"/>
    </xf>
    <xf numFmtId="165" fontId="7" fillId="6" borderId="3" xfId="0" applyNumberFormat="1" applyFont="1" applyFill="1" applyBorder="1" applyProtection="1">
      <protection locked="0"/>
    </xf>
    <xf numFmtId="0" fontId="4" fillId="3" borderId="1" xfId="0" applyFont="1" applyFill="1" applyBorder="1" applyProtection="1">
      <protection locked="0"/>
    </xf>
    <xf numFmtId="0" fontId="4" fillId="0" borderId="2" xfId="0" applyFont="1" applyBorder="1" applyAlignment="1" applyProtection="1">
      <alignment horizontal="center"/>
      <protection locked="0"/>
    </xf>
    <xf numFmtId="165" fontId="4" fillId="4" borderId="1" xfId="0" applyNumberFormat="1" applyFont="1" applyFill="1" applyBorder="1" applyProtection="1">
      <protection locked="0"/>
    </xf>
    <xf numFmtId="165" fontId="4" fillId="3" borderId="3" xfId="0" applyNumberFormat="1" applyFont="1" applyFill="1" applyBorder="1" applyProtection="1">
      <protection locked="0"/>
    </xf>
    <xf numFmtId="165" fontId="4" fillId="0" borderId="3" xfId="0" applyNumberFormat="1" applyFont="1" applyBorder="1" applyProtection="1">
      <protection locked="0"/>
    </xf>
    <xf numFmtId="0" fontId="4" fillId="4" borderId="1" xfId="0" applyFont="1" applyFill="1" applyBorder="1" applyAlignment="1" applyProtection="1">
      <alignment horizontal="center"/>
      <protection locked="0"/>
    </xf>
    <xf numFmtId="165" fontId="4" fillId="6" borderId="1" xfId="0" applyNumberFormat="1" applyFont="1" applyFill="1" applyBorder="1" applyProtection="1">
      <protection locked="0"/>
    </xf>
    <xf numFmtId="0" fontId="7" fillId="3" borderId="1" xfId="0" applyFont="1" applyFill="1" applyBorder="1" applyAlignment="1">
      <alignment horizontal="center"/>
    </xf>
    <xf numFmtId="165" fontId="7" fillId="3" borderId="1" xfId="1" applyFont="1" applyFill="1" applyBorder="1"/>
    <xf numFmtId="165" fontId="40" fillId="0" borderId="1" xfId="1" applyFont="1" applyBorder="1"/>
    <xf numFmtId="0" fontId="4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165" fontId="36" fillId="3" borderId="1" xfId="1" applyFont="1" applyFill="1" applyBorder="1" applyAlignment="1">
      <alignment horizontal="center"/>
    </xf>
    <xf numFmtId="165" fontId="36" fillId="6" borderId="1" xfId="1" applyFont="1" applyFill="1" applyBorder="1" applyAlignment="1">
      <alignment horizontal="center"/>
    </xf>
    <xf numFmtId="165" fontId="36" fillId="6" borderId="2" xfId="1" applyFont="1" applyFill="1" applyBorder="1" applyAlignment="1">
      <alignment horizontal="center"/>
    </xf>
    <xf numFmtId="14" fontId="40" fillId="0" borderId="1" xfId="0" applyNumberFormat="1" applyFont="1" applyBorder="1"/>
    <xf numFmtId="0" fontId="40" fillId="0" borderId="1" xfId="0" applyFont="1" applyBorder="1" applyAlignment="1">
      <alignment horizontal="center"/>
    </xf>
    <xf numFmtId="165" fontId="13" fillId="0" borderId="1" xfId="1" applyFont="1" applyBorder="1" applyAlignment="1">
      <alignment horizontal="center"/>
    </xf>
    <xf numFmtId="14" fontId="29" fillId="0" borderId="1" xfId="0" applyNumberFormat="1" applyFont="1" applyBorder="1" applyAlignment="1">
      <alignment horizontal="center"/>
    </xf>
    <xf numFmtId="165" fontId="29" fillId="0" borderId="1" xfId="1" applyFont="1" applyBorder="1" applyAlignment="1">
      <alignment horizontal="center"/>
    </xf>
    <xf numFmtId="164" fontId="29" fillId="0" borderId="1" xfId="0" applyNumberFormat="1" applyFont="1" applyBorder="1" applyAlignment="1">
      <alignment horizontal="center"/>
    </xf>
    <xf numFmtId="165" fontId="39" fillId="0" borderId="1" xfId="1" applyFont="1" applyBorder="1" applyAlignment="1">
      <alignment horizontal="center"/>
    </xf>
    <xf numFmtId="14" fontId="40" fillId="0" borderId="1" xfId="0" applyNumberFormat="1" applyFont="1" applyBorder="1" applyAlignment="1">
      <alignment horizontal="center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14" fontId="4" fillId="3" borderId="1" xfId="0" applyNumberFormat="1" applyFont="1" applyFill="1" applyBorder="1" applyAlignment="1" applyProtection="1">
      <alignment horizontal="center"/>
      <protection locked="0"/>
    </xf>
    <xf numFmtId="165" fontId="4" fillId="3" borderId="1" xfId="1" applyFont="1" applyFill="1" applyBorder="1" applyAlignment="1" applyProtection="1">
      <alignment horizontal="center"/>
      <protection locked="0"/>
    </xf>
    <xf numFmtId="0" fontId="4" fillId="4" borderId="1" xfId="0" applyFont="1" applyFill="1" applyBorder="1" applyProtection="1">
      <protection locked="0"/>
    </xf>
    <xf numFmtId="165" fontId="4" fillId="0" borderId="11" xfId="1" applyFont="1" applyBorder="1" applyAlignment="1">
      <alignment horizontal="center"/>
    </xf>
    <xf numFmtId="14" fontId="40" fillId="0" borderId="1" xfId="0" applyNumberFormat="1" applyFont="1" applyBorder="1" applyProtection="1">
      <protection locked="0"/>
    </xf>
    <xf numFmtId="0" fontId="40" fillId="0" borderId="1" xfId="0" applyFont="1" applyBorder="1" applyAlignment="1" applyProtection="1">
      <alignment horizontal="center"/>
      <protection locked="0"/>
    </xf>
    <xf numFmtId="165" fontId="40" fillId="0" borderId="1" xfId="1" applyFont="1" applyBorder="1" applyProtection="1">
      <protection locked="0"/>
    </xf>
    <xf numFmtId="14" fontId="40" fillId="6" borderId="1" xfId="0" applyNumberFormat="1" applyFont="1" applyFill="1" applyBorder="1" applyProtection="1">
      <protection locked="0"/>
    </xf>
    <xf numFmtId="0" fontId="40" fillId="6" borderId="1" xfId="0" applyFont="1" applyFill="1" applyBorder="1" applyAlignment="1" applyProtection="1">
      <alignment horizontal="center"/>
      <protection locked="0"/>
    </xf>
    <xf numFmtId="0" fontId="40" fillId="0" borderId="1" xfId="0" applyFont="1" applyBorder="1" applyProtection="1">
      <protection locked="0"/>
    </xf>
    <xf numFmtId="0" fontId="40" fillId="6" borderId="1" xfId="0" applyFont="1" applyFill="1" applyBorder="1" applyProtection="1">
      <protection locked="0"/>
    </xf>
    <xf numFmtId="0" fontId="40" fillId="6" borderId="2" xfId="0" applyFont="1" applyFill="1" applyBorder="1" applyAlignment="1" applyProtection="1">
      <alignment horizontal="center"/>
      <protection locked="0"/>
    </xf>
    <xf numFmtId="165" fontId="38" fillId="3" borderId="1" xfId="1" applyFont="1" applyFill="1" applyBorder="1" applyAlignment="1">
      <alignment horizontal="center"/>
    </xf>
    <xf numFmtId="0" fontId="40" fillId="0" borderId="1" xfId="0" applyFont="1" applyBorder="1"/>
    <xf numFmtId="0" fontId="13" fillId="0" borderId="1" xfId="0" applyFont="1" applyBorder="1" applyAlignment="1">
      <alignment horizontal="center" vertical="center" wrapText="1"/>
    </xf>
    <xf numFmtId="165" fontId="36" fillId="6" borderId="1" xfId="1" applyFont="1" applyFill="1" applyBorder="1" applyProtection="1">
      <protection locked="0"/>
    </xf>
    <xf numFmtId="165" fontId="4" fillId="3" borderId="0" xfId="1" applyFont="1" applyFill="1"/>
    <xf numFmtId="0" fontId="40" fillId="0" borderId="1" xfId="0" applyFont="1" applyBorder="1" applyAlignment="1">
      <alignment horizontal="center" vertical="center" wrapText="1"/>
    </xf>
    <xf numFmtId="165" fontId="40" fillId="0" borderId="1" xfId="1" applyFont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horizontal="center"/>
    </xf>
    <xf numFmtId="165" fontId="4" fillId="0" borderId="1" xfId="1" applyFont="1" applyBorder="1" applyAlignment="1">
      <alignment horizontal="center" vertical="center" wrapText="1"/>
    </xf>
    <xf numFmtId="165" fontId="45" fillId="0" borderId="1" xfId="1" applyFont="1" applyBorder="1"/>
    <xf numFmtId="165" fontId="40" fillId="6" borderId="1" xfId="1" applyFont="1" applyFill="1" applyBorder="1" applyProtection="1">
      <protection locked="0"/>
    </xf>
    <xf numFmtId="165" fontId="4" fillId="3" borderId="0" xfId="1" applyFont="1" applyFill="1" applyProtection="1">
      <protection locked="0"/>
    </xf>
    <xf numFmtId="165" fontId="4" fillId="0" borderId="1" xfId="1" applyFont="1" applyBorder="1" applyAlignment="1" applyProtection="1">
      <alignment horizontal="center" vertical="center" wrapText="1"/>
      <protection locked="0"/>
    </xf>
    <xf numFmtId="165" fontId="40" fillId="0" borderId="1" xfId="1" applyFont="1" applyBorder="1" applyAlignment="1" applyProtection="1">
      <alignment horizontal="center"/>
      <protection locked="0"/>
    </xf>
    <xf numFmtId="165" fontId="40" fillId="6" borderId="1" xfId="1" applyFont="1" applyFill="1" applyBorder="1" applyAlignment="1" applyProtection="1">
      <alignment horizontal="center"/>
      <protection locked="0"/>
    </xf>
    <xf numFmtId="165" fontId="40" fillId="6" borderId="2" xfId="1" applyFont="1" applyFill="1" applyBorder="1" applyAlignment="1" applyProtection="1">
      <alignment horizontal="center"/>
      <protection locked="0"/>
    </xf>
    <xf numFmtId="14" fontId="4" fillId="6" borderId="1" xfId="0" applyNumberFormat="1" applyFont="1" applyFill="1" applyBorder="1"/>
    <xf numFmtId="0" fontId="4" fillId="6" borderId="1" xfId="0" applyFont="1" applyFill="1" applyBorder="1"/>
    <xf numFmtId="0" fontId="4" fillId="6" borderId="2" xfId="0" applyFont="1" applyFill="1" applyBorder="1" applyAlignment="1">
      <alignment horizontal="center"/>
    </xf>
    <xf numFmtId="165" fontId="4" fillId="6" borderId="1" xfId="1" applyFont="1" applyFill="1" applyBorder="1" applyAlignment="1">
      <alignment horizontal="center"/>
    </xf>
    <xf numFmtId="14" fontId="46" fillId="0" borderId="1" xfId="0" applyNumberFormat="1" applyFont="1" applyBorder="1" applyAlignment="1">
      <alignment horizontal="center"/>
    </xf>
    <xf numFmtId="0" fontId="46" fillId="0" borderId="1" xfId="0" applyFont="1" applyBorder="1" applyAlignment="1">
      <alignment horizontal="center"/>
    </xf>
    <xf numFmtId="165" fontId="46" fillId="0" borderId="1" xfId="1" applyFont="1" applyBorder="1"/>
    <xf numFmtId="165" fontId="4" fillId="6" borderId="2" xfId="1" applyFont="1" applyFill="1" applyBorder="1" applyAlignment="1">
      <alignment horizontal="center"/>
    </xf>
    <xf numFmtId="173" fontId="4" fillId="6" borderId="1" xfId="3" applyNumberFormat="1" applyFont="1" applyFill="1" applyBorder="1" applyProtection="1">
      <protection locked="0"/>
    </xf>
    <xf numFmtId="165" fontId="4" fillId="6" borderId="1" xfId="1" applyFont="1" applyFill="1" applyBorder="1" applyProtection="1">
      <protection locked="0"/>
    </xf>
    <xf numFmtId="165" fontId="36" fillId="0" borderId="1" xfId="1" applyFont="1" applyBorder="1" applyAlignment="1" applyProtection="1">
      <alignment horizontal="center"/>
      <protection locked="0"/>
    </xf>
    <xf numFmtId="165" fontId="36" fillId="6" borderId="1" xfId="1" applyFont="1" applyFill="1" applyBorder="1" applyAlignment="1" applyProtection="1">
      <alignment horizontal="center"/>
      <protection locked="0"/>
    </xf>
    <xf numFmtId="165" fontId="36" fillId="6" borderId="2" xfId="1" applyFont="1" applyFill="1" applyBorder="1" applyAlignment="1" applyProtection="1">
      <alignment horizontal="center"/>
      <protection locked="0"/>
    </xf>
    <xf numFmtId="165" fontId="32" fillId="3" borderId="0" xfId="1" applyFont="1" applyFill="1"/>
    <xf numFmtId="165" fontId="4" fillId="3" borderId="1" xfId="1" applyFont="1" applyFill="1" applyBorder="1" applyProtection="1">
      <protection locked="0"/>
    </xf>
    <xf numFmtId="165" fontId="38" fillId="3" borderId="1" xfId="0" applyNumberFormat="1" applyFont="1" applyFill="1" applyBorder="1" applyAlignment="1">
      <alignment horizontal="center"/>
    </xf>
    <xf numFmtId="165" fontId="38" fillId="3" borderId="1" xfId="0" applyNumberFormat="1" applyFont="1" applyFill="1" applyBorder="1"/>
    <xf numFmtId="0" fontId="31" fillId="3" borderId="0" xfId="0" applyFont="1" applyFill="1" applyAlignment="1">
      <alignment horizontal="center" vertical="center"/>
    </xf>
    <xf numFmtId="164" fontId="38" fillId="3" borderId="1" xfId="0" applyNumberFormat="1" applyFont="1" applyFill="1" applyBorder="1"/>
    <xf numFmtId="165" fontId="38" fillId="3" borderId="1" xfId="0" applyNumberFormat="1" applyFont="1" applyFill="1" applyBorder="1" applyAlignment="1" applyProtection="1">
      <alignment horizontal="center"/>
      <protection locked="0"/>
    </xf>
    <xf numFmtId="165" fontId="47" fillId="3" borderId="0" xfId="1" applyFont="1" applyFill="1" applyBorder="1" applyProtection="1">
      <protection locked="0"/>
    </xf>
    <xf numFmtId="14" fontId="7" fillId="0" borderId="1" xfId="0" applyNumberFormat="1" applyFont="1" applyBorder="1" applyAlignment="1">
      <alignment horizontal="center"/>
    </xf>
    <xf numFmtId="0" fontId="24" fillId="3" borderId="0" xfId="0" applyFont="1" applyFill="1" applyAlignment="1">
      <alignment horizontal="center"/>
    </xf>
    <xf numFmtId="0" fontId="51" fillId="10" borderId="10" xfId="0" applyFont="1" applyFill="1" applyBorder="1" applyAlignment="1">
      <alignment horizontal="center"/>
    </xf>
    <xf numFmtId="165" fontId="51" fillId="11" borderId="9" xfId="0" applyNumberFormat="1" applyFont="1" applyFill="1" applyBorder="1" applyAlignment="1">
      <alignment horizontal="center"/>
    </xf>
    <xf numFmtId="165" fontId="51" fillId="10" borderId="12" xfId="1" applyFont="1" applyFill="1" applyBorder="1" applyAlignment="1" applyProtection="1">
      <alignment horizontal="center"/>
    </xf>
    <xf numFmtId="165" fontId="51" fillId="10" borderId="10" xfId="1" applyFont="1" applyFill="1" applyBorder="1" applyAlignment="1" applyProtection="1">
      <alignment horizontal="center"/>
    </xf>
    <xf numFmtId="165" fontId="52" fillId="16" borderId="9" xfId="1" applyFont="1" applyFill="1" applyBorder="1" applyAlignment="1" applyProtection="1">
      <alignment horizontal="center"/>
    </xf>
    <xf numFmtId="169" fontId="51" fillId="10" borderId="28" xfId="2" applyNumberFormat="1" applyFont="1" applyFill="1" applyBorder="1" applyAlignment="1" applyProtection="1">
      <alignment horizontal="center"/>
    </xf>
    <xf numFmtId="169" fontId="51" fillId="10" borderId="12" xfId="2" applyNumberFormat="1" applyFont="1" applyFill="1" applyBorder="1" applyAlignment="1" applyProtection="1">
      <alignment horizontal="center"/>
    </xf>
    <xf numFmtId="0" fontId="53" fillId="3" borderId="9" xfId="0" applyFont="1" applyFill="1" applyBorder="1" applyAlignment="1">
      <alignment horizontal="center"/>
    </xf>
    <xf numFmtId="0" fontId="54" fillId="3" borderId="9" xfId="0" applyFont="1" applyFill="1" applyBorder="1" applyAlignment="1">
      <alignment horizontal="center"/>
    </xf>
    <xf numFmtId="0" fontId="54" fillId="3" borderId="8" xfId="0" applyFont="1" applyFill="1" applyBorder="1" applyAlignment="1">
      <alignment horizontal="center"/>
    </xf>
    <xf numFmtId="0" fontId="55" fillId="3" borderId="9" xfId="0" applyFont="1" applyFill="1" applyBorder="1" applyAlignment="1">
      <alignment horizontal="center"/>
    </xf>
    <xf numFmtId="0" fontId="56" fillId="3" borderId="9" xfId="0" applyFont="1" applyFill="1" applyBorder="1" applyAlignment="1">
      <alignment horizontal="center"/>
    </xf>
    <xf numFmtId="0" fontId="57" fillId="3" borderId="9" xfId="0" applyFont="1" applyFill="1" applyBorder="1" applyAlignment="1">
      <alignment horizontal="center"/>
    </xf>
    <xf numFmtId="0" fontId="58" fillId="3" borderId="9" xfId="0" applyFont="1" applyFill="1" applyBorder="1" applyAlignment="1">
      <alignment horizontal="center"/>
    </xf>
    <xf numFmtId="0" fontId="59" fillId="3" borderId="9" xfId="0" applyFont="1" applyFill="1" applyBorder="1" applyAlignment="1">
      <alignment horizontal="center"/>
    </xf>
    <xf numFmtId="0" fontId="60" fillId="3" borderId="9" xfId="0" applyFont="1" applyFill="1" applyBorder="1" applyAlignment="1">
      <alignment horizontal="center"/>
    </xf>
    <xf numFmtId="0" fontId="50" fillId="3" borderId="9" xfId="0" applyFont="1" applyFill="1" applyBorder="1" applyAlignment="1">
      <alignment horizontal="center"/>
    </xf>
    <xf numFmtId="0" fontId="61" fillId="3" borderId="9" xfId="0" applyFont="1" applyFill="1" applyBorder="1" applyAlignment="1">
      <alignment horizontal="center"/>
    </xf>
    <xf numFmtId="0" fontId="62" fillId="3" borderId="9" xfId="0" applyFont="1" applyFill="1" applyBorder="1" applyAlignment="1">
      <alignment horizontal="center"/>
    </xf>
    <xf numFmtId="0" fontId="52" fillId="3" borderId="9" xfId="0" applyFont="1" applyFill="1" applyBorder="1" applyAlignment="1">
      <alignment horizontal="center"/>
    </xf>
    <xf numFmtId="0" fontId="63" fillId="3" borderId="9" xfId="0" applyFont="1" applyFill="1" applyBorder="1" applyAlignment="1">
      <alignment horizontal="center"/>
    </xf>
    <xf numFmtId="0" fontId="61" fillId="3" borderId="0" xfId="0" applyFont="1" applyFill="1" applyAlignment="1">
      <alignment horizontal="center"/>
    </xf>
    <xf numFmtId="0" fontId="51" fillId="10" borderId="9" xfId="0" applyFont="1" applyFill="1" applyBorder="1" applyAlignment="1">
      <alignment horizontal="center"/>
    </xf>
    <xf numFmtId="0" fontId="51" fillId="10" borderId="13" xfId="0" applyFont="1" applyFill="1" applyBorder="1" applyAlignment="1">
      <alignment horizontal="center"/>
    </xf>
    <xf numFmtId="165" fontId="51" fillId="11" borderId="13" xfId="0" applyNumberFormat="1" applyFont="1" applyFill="1" applyBorder="1" applyAlignment="1">
      <alignment horizontal="center"/>
    </xf>
    <xf numFmtId="165" fontId="51" fillId="10" borderId="20" xfId="1" applyFont="1" applyFill="1" applyBorder="1" applyAlignment="1" applyProtection="1">
      <alignment horizontal="center"/>
    </xf>
    <xf numFmtId="165" fontId="51" fillId="10" borderId="27" xfId="1" applyFont="1" applyFill="1" applyBorder="1" applyAlignment="1" applyProtection="1">
      <alignment horizontal="center"/>
    </xf>
    <xf numFmtId="165" fontId="52" fillId="16" borderId="13" xfId="1" applyFont="1" applyFill="1" applyBorder="1" applyAlignment="1" applyProtection="1">
      <alignment horizontal="center"/>
    </xf>
    <xf numFmtId="169" fontId="51" fillId="10" borderId="20" xfId="2" applyNumberFormat="1" applyFont="1" applyFill="1" applyBorder="1" applyAlignment="1" applyProtection="1">
      <alignment horizontal="center"/>
    </xf>
    <xf numFmtId="0" fontId="50" fillId="3" borderId="0" xfId="0" applyFont="1" applyFill="1" applyAlignment="1">
      <alignment horizontal="center"/>
    </xf>
    <xf numFmtId="0" fontId="60" fillId="3" borderId="0" xfId="0" applyFont="1" applyFill="1" applyAlignment="1">
      <alignment horizontal="center" vertical="center"/>
    </xf>
    <xf numFmtId="0" fontId="68" fillId="3" borderId="17" xfId="0" applyFont="1" applyFill="1" applyBorder="1"/>
    <xf numFmtId="0" fontId="53" fillId="3" borderId="0" xfId="0" applyFont="1" applyFill="1" applyAlignment="1">
      <alignment horizontal="center"/>
    </xf>
    <xf numFmtId="0" fontId="54" fillId="3" borderId="2" xfId="0" applyFont="1" applyFill="1" applyBorder="1" applyAlignment="1">
      <alignment horizontal="center"/>
    </xf>
    <xf numFmtId="0" fontId="55" fillId="3" borderId="0" xfId="0" applyFont="1" applyFill="1" applyAlignment="1">
      <alignment horizontal="center"/>
    </xf>
    <xf numFmtId="0" fontId="56" fillId="3" borderId="0" xfId="0" applyFont="1" applyFill="1" applyAlignment="1">
      <alignment horizontal="center"/>
    </xf>
    <xf numFmtId="0" fontId="56" fillId="3" borderId="2" xfId="0" applyFont="1" applyFill="1" applyBorder="1" applyAlignment="1">
      <alignment horizontal="center"/>
    </xf>
    <xf numFmtId="0" fontId="57" fillId="3" borderId="2" xfId="0" applyFont="1" applyFill="1" applyBorder="1" applyAlignment="1">
      <alignment horizontal="center"/>
    </xf>
    <xf numFmtId="0" fontId="58" fillId="3" borderId="0" xfId="0" applyFont="1" applyFill="1" applyAlignment="1">
      <alignment horizontal="center"/>
    </xf>
    <xf numFmtId="0" fontId="59" fillId="3" borderId="2" xfId="0" applyFont="1" applyFill="1" applyBorder="1" applyAlignment="1">
      <alignment horizontal="center"/>
    </xf>
    <xf numFmtId="0" fontId="74" fillId="3" borderId="0" xfId="0" applyFont="1" applyFill="1" applyAlignment="1">
      <alignment horizontal="center"/>
    </xf>
    <xf numFmtId="0" fontId="60" fillId="3" borderId="2" xfId="0" applyFont="1" applyFill="1" applyBorder="1" applyAlignment="1">
      <alignment horizontal="center"/>
    </xf>
    <xf numFmtId="0" fontId="62" fillId="3" borderId="0" xfId="0" applyFont="1" applyFill="1" applyAlignment="1">
      <alignment horizontal="center"/>
    </xf>
    <xf numFmtId="0" fontId="52" fillId="3" borderId="0" xfId="0" applyFont="1" applyFill="1" applyAlignment="1">
      <alignment horizontal="center"/>
    </xf>
    <xf numFmtId="0" fontId="63" fillId="3" borderId="0" xfId="0" applyFont="1" applyFill="1" applyAlignment="1">
      <alignment horizontal="center"/>
    </xf>
    <xf numFmtId="0" fontId="61" fillId="3" borderId="21" xfId="0" applyFont="1" applyFill="1" applyBorder="1" applyAlignment="1">
      <alignment horizontal="center"/>
    </xf>
    <xf numFmtId="0" fontId="75" fillId="2" borderId="12" xfId="0" applyFont="1" applyFill="1" applyBorder="1" applyAlignment="1">
      <alignment horizontal="center" vertical="center"/>
    </xf>
    <xf numFmtId="0" fontId="76" fillId="2" borderId="10" xfId="4" applyFont="1" applyFill="1" applyBorder="1" applyAlignment="1" applyProtection="1">
      <alignment horizontal="center" vertical="center"/>
    </xf>
    <xf numFmtId="0" fontId="77" fillId="3" borderId="0" xfId="0" applyFont="1" applyFill="1" applyAlignment="1">
      <alignment horizontal="center" vertical="center"/>
    </xf>
    <xf numFmtId="0" fontId="4" fillId="19" borderId="1" xfId="0" applyFont="1" applyFill="1" applyBorder="1"/>
    <xf numFmtId="165" fontId="4" fillId="19" borderId="1" xfId="1" applyFont="1" applyFill="1" applyBorder="1"/>
    <xf numFmtId="174" fontId="4" fillId="20" borderId="30" xfId="0" applyNumberFormat="1" applyFont="1" applyFill="1" applyBorder="1" applyProtection="1">
      <protection locked="0"/>
    </xf>
    <xf numFmtId="0" fontId="75" fillId="13" borderId="9" xfId="5" applyFont="1" applyFill="1" applyBorder="1" applyAlignment="1">
      <alignment horizontal="center"/>
    </xf>
    <xf numFmtId="166" fontId="75" fillId="13" borderId="9" xfId="5" applyNumberFormat="1" applyFont="1" applyFill="1" applyBorder="1" applyAlignment="1">
      <alignment horizontal="center"/>
    </xf>
    <xf numFmtId="165" fontId="75" fillId="12" borderId="9" xfId="6" applyFont="1" applyFill="1" applyBorder="1" applyAlignment="1">
      <alignment horizontal="center"/>
    </xf>
    <xf numFmtId="0" fontId="81" fillId="0" borderId="0" xfId="5" applyFont="1" applyAlignment="1">
      <alignment horizontal="center"/>
    </xf>
    <xf numFmtId="0" fontId="82" fillId="13" borderId="9" xfId="4" applyFont="1" applyFill="1" applyBorder="1" applyAlignment="1">
      <alignment horizontal="center"/>
    </xf>
    <xf numFmtId="165" fontId="77" fillId="3" borderId="9" xfId="6" applyFont="1" applyFill="1" applyBorder="1" applyAlignment="1">
      <alignment horizontal="center"/>
    </xf>
    <xf numFmtId="0" fontId="68" fillId="13" borderId="9" xfId="5" applyFont="1" applyFill="1" applyBorder="1" applyAlignment="1">
      <alignment horizontal="center"/>
    </xf>
    <xf numFmtId="165" fontId="68" fillId="12" borderId="9" xfId="6" applyFont="1" applyFill="1" applyBorder="1" applyAlignment="1">
      <alignment horizontal="center"/>
    </xf>
    <xf numFmtId="171" fontId="68" fillId="12" borderId="9" xfId="2" applyNumberFormat="1" applyFont="1" applyFill="1" applyBorder="1" applyAlignment="1">
      <alignment horizontal="center"/>
    </xf>
    <xf numFmtId="0" fontId="83" fillId="3" borderId="23" xfId="5" applyFont="1" applyFill="1" applyBorder="1" applyAlignment="1">
      <alignment horizontal="right"/>
    </xf>
    <xf numFmtId="165" fontId="83" fillId="3" borderId="23" xfId="1" applyFont="1" applyFill="1" applyBorder="1" applyAlignment="1">
      <alignment horizontal="center"/>
    </xf>
    <xf numFmtId="165" fontId="84" fillId="14" borderId="9" xfId="6" applyFont="1" applyFill="1" applyBorder="1" applyAlignment="1">
      <alignment horizontal="center" vertical="center"/>
    </xf>
    <xf numFmtId="165" fontId="84" fillId="14" borderId="9" xfId="5" applyNumberFormat="1" applyFont="1" applyFill="1" applyBorder="1" applyAlignment="1">
      <alignment horizontal="center" vertical="center"/>
    </xf>
    <xf numFmtId="165" fontId="85" fillId="3" borderId="0" xfId="6" applyFont="1" applyFill="1" applyAlignment="1">
      <alignment horizontal="center"/>
    </xf>
    <xf numFmtId="165" fontId="85" fillId="3" borderId="0" xfId="6" applyFont="1" applyFill="1" applyAlignment="1">
      <alignment horizontal="center" vertical="center"/>
    </xf>
    <xf numFmtId="0" fontId="81" fillId="3" borderId="9" xfId="5" applyFont="1" applyFill="1" applyBorder="1" applyAlignment="1">
      <alignment horizontal="center"/>
    </xf>
    <xf numFmtId="0" fontId="81" fillId="3" borderId="0" xfId="5" applyFont="1" applyFill="1" applyAlignment="1">
      <alignment horizontal="center"/>
    </xf>
    <xf numFmtId="0" fontId="82" fillId="13" borderId="9" xfId="5" applyFont="1" applyFill="1" applyBorder="1" applyAlignment="1">
      <alignment horizontal="center"/>
    </xf>
    <xf numFmtId="165" fontId="84" fillId="3" borderId="9" xfId="6" applyFont="1" applyFill="1" applyBorder="1" applyAlignment="1">
      <alignment horizontal="center" vertical="center"/>
    </xf>
    <xf numFmtId="165" fontId="84" fillId="3" borderId="9" xfId="5" applyNumberFormat="1" applyFont="1" applyFill="1" applyBorder="1" applyAlignment="1">
      <alignment horizontal="center" vertical="center"/>
    </xf>
    <xf numFmtId="10" fontId="81" fillId="3" borderId="9" xfId="5" applyNumberFormat="1" applyFont="1" applyFill="1" applyBorder="1" applyAlignment="1">
      <alignment horizontal="center"/>
    </xf>
    <xf numFmtId="10" fontId="86" fillId="3" borderId="9" xfId="5" applyNumberFormat="1" applyFont="1" applyFill="1" applyBorder="1" applyAlignment="1">
      <alignment horizontal="center"/>
    </xf>
    <xf numFmtId="0" fontId="77" fillId="3" borderId="9" xfId="5" applyFont="1" applyFill="1" applyBorder="1" applyAlignment="1">
      <alignment horizontal="center"/>
    </xf>
    <xf numFmtId="0" fontId="68" fillId="3" borderId="9" xfId="5" applyFont="1" applyFill="1" applyBorder="1" applyAlignment="1">
      <alignment horizontal="center"/>
    </xf>
    <xf numFmtId="165" fontId="68" fillId="7" borderId="9" xfId="6" applyFont="1" applyFill="1" applyBorder="1" applyAlignment="1">
      <alignment horizontal="center"/>
    </xf>
    <xf numFmtId="169" fontId="77" fillId="3" borderId="9" xfId="5" applyNumberFormat="1" applyFont="1" applyFill="1" applyBorder="1" applyAlignment="1">
      <alignment horizontal="center"/>
    </xf>
    <xf numFmtId="165" fontId="85" fillId="3" borderId="9" xfId="6" applyFont="1" applyFill="1" applyBorder="1" applyAlignment="1">
      <alignment horizontal="center" vertical="center"/>
    </xf>
    <xf numFmtId="0" fontId="68" fillId="0" borderId="9" xfId="5" applyFont="1" applyBorder="1" applyAlignment="1">
      <alignment horizontal="center"/>
    </xf>
    <xf numFmtId="0" fontId="77" fillId="0" borderId="9" xfId="5" applyFont="1" applyBorder="1" applyAlignment="1">
      <alignment horizontal="center"/>
    </xf>
    <xf numFmtId="0" fontId="87" fillId="0" borderId="9" xfId="5" applyFont="1" applyBorder="1" applyAlignment="1">
      <alignment horizontal="center"/>
    </xf>
    <xf numFmtId="167" fontId="88" fillId="3" borderId="9" xfId="2" applyNumberFormat="1" applyFont="1" applyFill="1" applyBorder="1" applyAlignment="1">
      <alignment horizontal="left"/>
    </xf>
    <xf numFmtId="165" fontId="68" fillId="6" borderId="9" xfId="6" applyFont="1" applyFill="1" applyBorder="1" applyAlignment="1">
      <alignment horizontal="center"/>
    </xf>
    <xf numFmtId="165" fontId="89" fillId="0" borderId="9" xfId="1" applyFont="1" applyBorder="1" applyAlignment="1">
      <alignment horizontal="center"/>
    </xf>
    <xf numFmtId="165" fontId="77" fillId="3" borderId="9" xfId="1" applyFont="1" applyFill="1" applyBorder="1" applyAlignment="1">
      <alignment horizontal="center"/>
    </xf>
    <xf numFmtId="1" fontId="77" fillId="3" borderId="9" xfId="2" applyNumberFormat="1" applyFont="1" applyFill="1" applyBorder="1" applyAlignment="1">
      <alignment horizontal="center" vertical="center"/>
    </xf>
    <xf numFmtId="165" fontId="77" fillId="3" borderId="9" xfId="5" applyNumberFormat="1" applyFont="1" applyFill="1" applyBorder="1" applyAlignment="1">
      <alignment horizontal="center"/>
    </xf>
    <xf numFmtId="165" fontId="77" fillId="2" borderId="9" xfId="6" applyFont="1" applyFill="1" applyBorder="1" applyAlignment="1">
      <alignment horizontal="center"/>
    </xf>
    <xf numFmtId="165" fontId="87" fillId="7" borderId="9" xfId="6" applyFont="1" applyFill="1" applyBorder="1" applyAlignment="1">
      <alignment horizontal="center"/>
    </xf>
    <xf numFmtId="165" fontId="90" fillId="17" borderId="9" xfId="6" applyFont="1" applyFill="1" applyBorder="1" applyAlignment="1">
      <alignment horizontal="center"/>
    </xf>
    <xf numFmtId="167" fontId="88" fillId="3" borderId="9" xfId="2" applyNumberFormat="1" applyFont="1" applyFill="1" applyBorder="1" applyAlignment="1">
      <alignment horizontal="center"/>
    </xf>
    <xf numFmtId="0" fontId="91" fillId="3" borderId="12" xfId="5" applyFont="1" applyFill="1" applyBorder="1"/>
    <xf numFmtId="0" fontId="91" fillId="3" borderId="17" xfId="5" applyFont="1" applyFill="1" applyBorder="1"/>
    <xf numFmtId="0" fontId="91" fillId="3" borderId="10" xfId="5" applyFont="1" applyFill="1" applyBorder="1"/>
    <xf numFmtId="0" fontId="72" fillId="3" borderId="9" xfId="5" applyFont="1" applyFill="1" applyBorder="1" applyAlignment="1">
      <alignment horizontal="center"/>
    </xf>
    <xf numFmtId="165" fontId="92" fillId="3" borderId="27" xfId="6" applyFont="1" applyFill="1" applyBorder="1" applyAlignment="1">
      <alignment horizontal="center" vertical="center"/>
    </xf>
    <xf numFmtId="165" fontId="82" fillId="13" borderId="9" xfId="5" applyNumberFormat="1" applyFont="1" applyFill="1" applyBorder="1" applyAlignment="1">
      <alignment horizontal="center"/>
    </xf>
    <xf numFmtId="165" fontId="82" fillId="13" borderId="9" xfId="4" applyNumberFormat="1" applyFont="1" applyFill="1" applyBorder="1" applyAlignment="1">
      <alignment horizontal="center"/>
    </xf>
    <xf numFmtId="165" fontId="92" fillId="3" borderId="18" xfId="6" applyFont="1" applyFill="1" applyBorder="1" applyAlignment="1">
      <alignment horizontal="center" vertical="center"/>
    </xf>
    <xf numFmtId="0" fontId="93" fillId="3" borderId="0" xfId="5" applyFont="1" applyFill="1" applyAlignment="1">
      <alignment horizontal="center"/>
    </xf>
    <xf numFmtId="0" fontId="72" fillId="3" borderId="0" xfId="5" applyFont="1" applyFill="1" applyAlignment="1">
      <alignment horizontal="center"/>
    </xf>
    <xf numFmtId="165" fontId="94" fillId="3" borderId="0" xfId="1" applyFont="1" applyFill="1" applyAlignment="1">
      <alignment horizontal="center"/>
    </xf>
    <xf numFmtId="165" fontId="92" fillId="3" borderId="0" xfId="6" applyFont="1" applyFill="1" applyAlignment="1">
      <alignment horizontal="center" vertical="center"/>
    </xf>
    <xf numFmtId="165" fontId="92" fillId="3" borderId="0" xfId="1" applyFont="1" applyFill="1" applyAlignment="1">
      <alignment horizontal="center" vertical="center"/>
    </xf>
    <xf numFmtId="165" fontId="93" fillId="3" borderId="0" xfId="1" applyFont="1" applyFill="1" applyAlignment="1">
      <alignment horizontal="center"/>
    </xf>
    <xf numFmtId="166" fontId="81" fillId="3" borderId="0" xfId="5" applyNumberFormat="1" applyFont="1" applyFill="1" applyAlignment="1">
      <alignment horizontal="center"/>
    </xf>
    <xf numFmtId="0" fontId="81" fillId="6" borderId="0" xfId="5" applyFont="1" applyFill="1" applyAlignment="1">
      <alignment horizontal="center"/>
    </xf>
    <xf numFmtId="166" fontId="81" fillId="6" borderId="0" xfId="5" applyNumberFormat="1" applyFont="1" applyFill="1" applyAlignment="1">
      <alignment horizontal="center"/>
    </xf>
    <xf numFmtId="165" fontId="85" fillId="6" borderId="0" xfId="6" applyFont="1" applyFill="1" applyAlignment="1">
      <alignment horizontal="center"/>
    </xf>
    <xf numFmtId="165" fontId="85" fillId="6" borderId="0" xfId="6" applyFont="1" applyFill="1" applyAlignment="1">
      <alignment horizontal="center" vertical="center"/>
    </xf>
    <xf numFmtId="0" fontId="81" fillId="13" borderId="0" xfId="5" applyFont="1" applyFill="1" applyAlignment="1">
      <alignment horizontal="center"/>
    </xf>
    <xf numFmtId="166" fontId="81" fillId="13" borderId="0" xfId="5" applyNumberFormat="1" applyFont="1" applyFill="1" applyAlignment="1">
      <alignment horizontal="center"/>
    </xf>
    <xf numFmtId="166" fontId="72" fillId="3" borderId="9" xfId="5" applyNumberFormat="1" applyFont="1" applyFill="1" applyBorder="1" applyAlignment="1">
      <alignment horizontal="center"/>
    </xf>
    <xf numFmtId="174" fontId="82" fillId="13" borderId="9" xfId="5" applyNumberFormat="1" applyFont="1" applyFill="1" applyBorder="1" applyAlignment="1">
      <alignment horizontal="center"/>
    </xf>
    <xf numFmtId="165" fontId="60" fillId="3" borderId="0" xfId="1" applyFont="1" applyFill="1" applyBorder="1" applyProtection="1"/>
    <xf numFmtId="175" fontId="4" fillId="0" borderId="1" xfId="0" applyNumberFormat="1" applyFont="1" applyBorder="1"/>
    <xf numFmtId="0" fontId="9" fillId="3" borderId="0" xfId="0" applyFont="1" applyFill="1" applyAlignment="1" applyProtection="1">
      <alignment horizontal="center" vertical="center" wrapText="1"/>
      <protection locked="0"/>
    </xf>
    <xf numFmtId="0" fontId="4" fillId="19" borderId="0" xfId="0" applyFont="1" applyFill="1" applyProtection="1">
      <protection locked="0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 applyProtection="1">
      <alignment horizontal="center" wrapText="1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14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73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165" fontId="4" fillId="4" borderId="1" xfId="0" applyNumberFormat="1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165" fontId="4" fillId="3" borderId="3" xfId="0" applyNumberFormat="1" applyFont="1" applyFill="1" applyBorder="1" applyAlignment="1">
      <alignment horizontal="center"/>
    </xf>
    <xf numFmtId="0" fontId="98" fillId="3" borderId="1" xfId="0" applyFont="1" applyFill="1" applyBorder="1" applyAlignment="1">
      <alignment horizontal="center"/>
    </xf>
    <xf numFmtId="0" fontId="98" fillId="6" borderId="1" xfId="0" applyFont="1" applyFill="1" applyBorder="1" applyAlignment="1">
      <alignment horizontal="center" vertical="center"/>
    </xf>
    <xf numFmtId="0" fontId="99" fillId="6" borderId="1" xfId="0" applyFont="1" applyFill="1" applyBorder="1" applyAlignment="1">
      <alignment horizontal="center"/>
    </xf>
    <xf numFmtId="0" fontId="100" fillId="6" borderId="1" xfId="0" applyFont="1" applyFill="1" applyBorder="1" applyAlignment="1">
      <alignment horizontal="center"/>
    </xf>
    <xf numFmtId="0" fontId="99" fillId="3" borderId="1" xfId="0" applyFont="1" applyFill="1" applyBorder="1" applyAlignment="1">
      <alignment horizontal="center"/>
    </xf>
    <xf numFmtId="0" fontId="98" fillId="6" borderId="1" xfId="0" applyFont="1" applyFill="1" applyBorder="1" applyAlignment="1">
      <alignment horizontal="center"/>
    </xf>
    <xf numFmtId="165" fontId="51" fillId="10" borderId="13" xfId="1" applyFont="1" applyFill="1" applyBorder="1" applyAlignment="1" applyProtection="1">
      <alignment horizontal="center"/>
    </xf>
    <xf numFmtId="0" fontId="51" fillId="10" borderId="31" xfId="0" applyFont="1" applyFill="1" applyBorder="1" applyAlignment="1">
      <alignment horizontal="center"/>
    </xf>
    <xf numFmtId="165" fontId="51" fillId="11" borderId="31" xfId="0" applyNumberFormat="1" applyFont="1" applyFill="1" applyBorder="1" applyAlignment="1">
      <alignment horizontal="center"/>
    </xf>
    <xf numFmtId="0" fontId="82" fillId="13" borderId="12" xfId="4" applyFont="1" applyFill="1" applyBorder="1" applyAlignment="1">
      <alignment horizontal="center"/>
    </xf>
    <xf numFmtId="165" fontId="82" fillId="13" borderId="12" xfId="4" applyNumberFormat="1" applyFont="1" applyFill="1" applyBorder="1" applyAlignment="1">
      <alignment horizontal="center"/>
    </xf>
    <xf numFmtId="165" fontId="82" fillId="3" borderId="13" xfId="6" applyFont="1" applyFill="1" applyBorder="1" applyAlignment="1">
      <alignment horizontal="center"/>
    </xf>
    <xf numFmtId="44" fontId="101" fillId="0" borderId="30" xfId="0" quotePrefix="1" applyNumberFormat="1" applyFont="1" applyBorder="1" applyAlignment="1">
      <alignment wrapText="1"/>
    </xf>
    <xf numFmtId="165" fontId="4" fillId="0" borderId="30" xfId="0" applyNumberFormat="1" applyFont="1" applyBorder="1" applyProtection="1">
      <protection locked="0"/>
    </xf>
    <xf numFmtId="165" fontId="39" fillId="0" borderId="2" xfId="1" applyFont="1" applyBorder="1" applyProtection="1">
      <protection locked="0"/>
    </xf>
    <xf numFmtId="0" fontId="4" fillId="0" borderId="6" xfId="0" applyFont="1" applyBorder="1" applyAlignment="1" applyProtection="1">
      <alignment horizontal="center" wrapText="1"/>
      <protection locked="0"/>
    </xf>
    <xf numFmtId="165" fontId="4" fillId="0" borderId="26" xfId="0" applyNumberFormat="1" applyFont="1" applyBorder="1" applyProtection="1">
      <protection locked="0"/>
    </xf>
    <xf numFmtId="165" fontId="7" fillId="0" borderId="1" xfId="1" applyFont="1" applyBorder="1" applyAlignment="1">
      <alignment horizontal="center"/>
    </xf>
    <xf numFmtId="14" fontId="13" fillId="0" borderId="1" xfId="0" applyNumberFormat="1" applyFont="1" applyBorder="1" applyAlignment="1">
      <alignment horizontal="center"/>
    </xf>
    <xf numFmtId="14" fontId="7" fillId="0" borderId="1" xfId="0" applyNumberFormat="1" applyFont="1" applyBorder="1" applyAlignment="1" applyProtection="1">
      <alignment horizontal="center"/>
      <protection locked="0"/>
    </xf>
    <xf numFmtId="165" fontId="7" fillId="0" borderId="1" xfId="1" applyFont="1" applyBorder="1" applyAlignment="1" applyProtection="1">
      <alignment horizontal="center"/>
      <protection locked="0"/>
    </xf>
    <xf numFmtId="14" fontId="102" fillId="3" borderId="0" xfId="6" applyNumberFormat="1" applyFont="1" applyFill="1" applyAlignment="1">
      <alignment horizontal="center"/>
    </xf>
    <xf numFmtId="14" fontId="103" fillId="3" borderId="0" xfId="6" applyNumberFormat="1" applyFont="1" applyFill="1" applyAlignment="1">
      <alignment horizontal="center"/>
    </xf>
    <xf numFmtId="0" fontId="4" fillId="19" borderId="1" xfId="0" applyFont="1" applyFill="1" applyBorder="1" applyAlignment="1">
      <alignment horizontal="center"/>
    </xf>
    <xf numFmtId="165" fontId="4" fillId="19" borderId="1" xfId="1" applyFont="1" applyFill="1" applyBorder="1" applyAlignment="1">
      <alignment horizontal="center"/>
    </xf>
    <xf numFmtId="14" fontId="4" fillId="19" borderId="1" xfId="0" applyNumberFormat="1" applyFont="1" applyFill="1" applyBorder="1" applyAlignment="1">
      <alignment horizontal="center"/>
    </xf>
    <xf numFmtId="0" fontId="4" fillId="21" borderId="1" xfId="0" applyFont="1" applyFill="1" applyBorder="1" applyAlignment="1">
      <alignment horizontal="center"/>
    </xf>
    <xf numFmtId="165" fontId="4" fillId="21" borderId="1" xfId="1" applyFont="1" applyFill="1" applyBorder="1" applyAlignment="1">
      <alignment horizontal="center"/>
    </xf>
    <xf numFmtId="165" fontId="39" fillId="21" borderId="1" xfId="1" applyFont="1" applyFill="1" applyBorder="1" applyAlignment="1">
      <alignment horizontal="center"/>
    </xf>
    <xf numFmtId="0" fontId="36" fillId="19" borderId="1" xfId="0" applyFont="1" applyFill="1" applyBorder="1" applyAlignment="1">
      <alignment horizontal="center"/>
    </xf>
    <xf numFmtId="165" fontId="36" fillId="19" borderId="1" xfId="1" applyFont="1" applyFill="1" applyBorder="1"/>
    <xf numFmtId="14" fontId="4" fillId="19" borderId="1" xfId="0" applyNumberFormat="1" applyFont="1" applyFill="1" applyBorder="1" applyAlignment="1" applyProtection="1">
      <alignment horizontal="center"/>
      <protection locked="0"/>
    </xf>
    <xf numFmtId="165" fontId="4" fillId="19" borderId="1" xfId="1" applyFont="1" applyFill="1" applyBorder="1" applyAlignment="1" applyProtection="1">
      <alignment horizontal="center"/>
      <protection locked="0"/>
    </xf>
    <xf numFmtId="165" fontId="38" fillId="19" borderId="1" xfId="1" applyFont="1" applyFill="1" applyBorder="1" applyAlignment="1">
      <alignment horizontal="center"/>
    </xf>
    <xf numFmtId="165" fontId="38" fillId="19" borderId="1" xfId="0" applyNumberFormat="1" applyFont="1" applyFill="1" applyBorder="1" applyAlignment="1">
      <alignment horizontal="center"/>
    </xf>
    <xf numFmtId="165" fontId="38" fillId="19" borderId="1" xfId="0" applyNumberFormat="1" applyFont="1" applyFill="1" applyBorder="1" applyAlignment="1" applyProtection="1">
      <alignment horizontal="center"/>
      <protection locked="0"/>
    </xf>
    <xf numFmtId="0" fontId="4" fillId="19" borderId="0" xfId="0" applyFont="1" applyFill="1"/>
    <xf numFmtId="165" fontId="4" fillId="19" borderId="1" xfId="1" applyFont="1" applyFill="1" applyBorder="1" applyProtection="1">
      <protection locked="0"/>
    </xf>
    <xf numFmtId="165" fontId="38" fillId="19" borderId="1" xfId="0" applyNumberFormat="1" applyFont="1" applyFill="1" applyBorder="1"/>
    <xf numFmtId="165" fontId="105" fillId="0" borderId="1" xfId="1" applyFont="1" applyBorder="1" applyProtection="1">
      <protection locked="0"/>
    </xf>
    <xf numFmtId="165" fontId="50" fillId="3" borderId="0" xfId="1" applyFont="1" applyFill="1" applyBorder="1" applyAlignment="1" applyProtection="1">
      <alignment horizontal="center" vertical="center"/>
    </xf>
    <xf numFmtId="0" fontId="49" fillId="3" borderId="0" xfId="0" applyFont="1" applyFill="1" applyAlignment="1">
      <alignment horizontal="center"/>
    </xf>
    <xf numFmtId="0" fontId="48" fillId="3" borderId="0" xfId="0" applyFont="1" applyFill="1"/>
    <xf numFmtId="165" fontId="4" fillId="0" borderId="1" xfId="1" applyFont="1" applyBorder="1" applyAlignment="1" applyProtection="1">
      <alignment horizontal="center" vertical="center"/>
      <protection locked="0"/>
    </xf>
    <xf numFmtId="165" fontId="4" fillId="0" borderId="3" xfId="0" applyNumberFormat="1" applyFont="1" applyBorder="1" applyAlignment="1" applyProtection="1">
      <alignment horizontal="center" vertical="center"/>
      <protection locked="0"/>
    </xf>
    <xf numFmtId="44" fontId="107" fillId="0" borderId="30" xfId="0" applyNumberFormat="1" applyFont="1" applyBorder="1" applyAlignment="1">
      <alignment wrapText="1"/>
    </xf>
    <xf numFmtId="165" fontId="105" fillId="0" borderId="2" xfId="1" applyFont="1" applyBorder="1" applyProtection="1">
      <protection locked="0"/>
    </xf>
    <xf numFmtId="0" fontId="50" fillId="5" borderId="9" xfId="3" applyNumberFormat="1" applyFont="1" applyFill="1" applyBorder="1" applyAlignment="1" applyProtection="1">
      <alignment horizontal="center" vertical="center"/>
      <protection locked="0"/>
    </xf>
    <xf numFmtId="165" fontId="7" fillId="19" borderId="1" xfId="1" applyFont="1" applyFill="1" applyBorder="1" applyAlignment="1">
      <alignment horizontal="center"/>
    </xf>
    <xf numFmtId="0" fontId="7" fillId="19" borderId="1" xfId="0" applyFont="1" applyFill="1" applyBorder="1" applyAlignment="1" applyProtection="1">
      <alignment horizontal="center"/>
      <protection locked="0"/>
    </xf>
    <xf numFmtId="165" fontId="7" fillId="19" borderId="1" xfId="1" applyFont="1" applyFill="1" applyBorder="1" applyAlignment="1" applyProtection="1">
      <alignment horizontal="center"/>
      <protection locked="0"/>
    </xf>
    <xf numFmtId="165" fontId="7" fillId="19" borderId="1" xfId="1" applyFont="1" applyFill="1" applyBorder="1" applyProtection="1">
      <protection locked="0"/>
    </xf>
    <xf numFmtId="1" fontId="7" fillId="19" borderId="1" xfId="0" applyNumberFormat="1" applyFont="1" applyFill="1" applyBorder="1" applyProtection="1">
      <protection locked="0"/>
    </xf>
    <xf numFmtId="176" fontId="38" fillId="19" borderId="1" xfId="0" applyNumberFormat="1" applyFont="1" applyFill="1" applyBorder="1" applyAlignment="1" applyProtection="1">
      <alignment horizontal="center"/>
      <protection locked="0"/>
    </xf>
    <xf numFmtId="44" fontId="38" fillId="19" borderId="1" xfId="0" applyNumberFormat="1" applyFont="1" applyFill="1" applyBorder="1" applyAlignment="1" applyProtection="1">
      <alignment horizontal="center"/>
      <protection locked="0"/>
    </xf>
    <xf numFmtId="1" fontId="7" fillId="19" borderId="1" xfId="0" applyNumberFormat="1" applyFont="1" applyFill="1" applyBorder="1" applyAlignment="1" applyProtection="1">
      <alignment horizontal="center"/>
      <protection locked="0"/>
    </xf>
    <xf numFmtId="2" fontId="38" fillId="3" borderId="1" xfId="0" applyNumberFormat="1" applyFont="1" applyFill="1" applyBorder="1" applyAlignment="1">
      <alignment horizontal="center"/>
    </xf>
    <xf numFmtId="1" fontId="7" fillId="19" borderId="1" xfId="0" applyNumberFormat="1" applyFont="1" applyFill="1" applyBorder="1" applyAlignment="1" applyProtection="1">
      <alignment horizontal="center" vertical="center"/>
      <protection locked="0"/>
    </xf>
    <xf numFmtId="173" fontId="7" fillId="3" borderId="1" xfId="3" applyNumberFormat="1" applyFont="1" applyFill="1" applyBorder="1" applyProtection="1">
      <protection locked="0"/>
    </xf>
    <xf numFmtId="1" fontId="7" fillId="19" borderId="1" xfId="0" applyNumberFormat="1" applyFont="1" applyFill="1" applyBorder="1"/>
    <xf numFmtId="0" fontId="7" fillId="19" borderId="1" xfId="0" applyFont="1" applyFill="1" applyBorder="1" applyAlignment="1">
      <alignment horizontal="center"/>
    </xf>
    <xf numFmtId="165" fontId="7" fillId="19" borderId="1" xfId="1" applyFont="1" applyFill="1" applyBorder="1"/>
    <xf numFmtId="165" fontId="7" fillId="3" borderId="1" xfId="1" applyFont="1" applyFill="1" applyBorder="1" applyAlignment="1">
      <alignment horizontal="center"/>
    </xf>
    <xf numFmtId="176" fontId="38" fillId="19" borderId="1" xfId="0" applyNumberFormat="1" applyFont="1" applyFill="1" applyBorder="1" applyAlignment="1">
      <alignment horizontal="center"/>
    </xf>
    <xf numFmtId="176" fontId="38" fillId="3" borderId="1" xfId="0" applyNumberFormat="1" applyFont="1" applyFill="1" applyBorder="1" applyAlignment="1">
      <alignment horizontal="center"/>
    </xf>
    <xf numFmtId="0" fontId="7" fillId="3" borderId="1" xfId="3" applyNumberFormat="1" applyFont="1" applyFill="1" applyBorder="1"/>
    <xf numFmtId="0" fontId="7" fillId="19" borderId="1" xfId="0" applyFont="1" applyFill="1" applyBorder="1"/>
    <xf numFmtId="165" fontId="38" fillId="19" borderId="1" xfId="0" applyNumberFormat="1" applyFont="1" applyFill="1" applyBorder="1" applyProtection="1">
      <protection locked="0"/>
    </xf>
    <xf numFmtId="176" fontId="38" fillId="19" borderId="1" xfId="0" applyNumberFormat="1" applyFont="1" applyFill="1" applyBorder="1"/>
    <xf numFmtId="44" fontId="38" fillId="3" borderId="1" xfId="0" applyNumberFormat="1" applyFont="1" applyFill="1" applyBorder="1" applyAlignment="1">
      <alignment horizontal="center"/>
    </xf>
    <xf numFmtId="44" fontId="38" fillId="19" borderId="1" xfId="0" applyNumberFormat="1" applyFont="1" applyFill="1" applyBorder="1" applyAlignment="1">
      <alignment horizontal="center"/>
    </xf>
    <xf numFmtId="44" fontId="38" fillId="19" borderId="1" xfId="0" applyNumberFormat="1" applyFont="1" applyFill="1" applyBorder="1"/>
    <xf numFmtId="165" fontId="38" fillId="3" borderId="1" xfId="1" applyFont="1" applyFill="1" applyBorder="1" applyAlignment="1" applyProtection="1">
      <alignment horizontal="center"/>
      <protection locked="0"/>
    </xf>
    <xf numFmtId="173" fontId="7" fillId="19" borderId="1" xfId="3" applyNumberFormat="1" applyFont="1" applyFill="1" applyBorder="1"/>
    <xf numFmtId="0" fontId="36" fillId="20" borderId="1" xfId="0" applyFont="1" applyFill="1" applyBorder="1" applyAlignment="1">
      <alignment horizontal="center"/>
    </xf>
    <xf numFmtId="165" fontId="36" fillId="20" borderId="1" xfId="1" applyFont="1" applyFill="1" applyBorder="1"/>
    <xf numFmtId="14" fontId="36" fillId="20" borderId="1" xfId="0" applyNumberFormat="1" applyFont="1" applyFill="1" applyBorder="1"/>
    <xf numFmtId="1" fontId="4" fillId="19" borderId="1" xfId="0" applyNumberFormat="1" applyFont="1" applyFill="1" applyBorder="1" applyProtection="1">
      <protection locked="0"/>
    </xf>
    <xf numFmtId="165" fontId="36" fillId="19" borderId="1" xfId="1" applyFont="1" applyFill="1" applyBorder="1" applyProtection="1">
      <protection locked="0"/>
    </xf>
    <xf numFmtId="0" fontId="36" fillId="19" borderId="1" xfId="0" applyFont="1" applyFill="1" applyBorder="1" applyAlignment="1" applyProtection="1">
      <alignment horizontal="center"/>
      <protection locked="0"/>
    </xf>
    <xf numFmtId="14" fontId="36" fillId="19" borderId="1" xfId="0" applyNumberFormat="1" applyFont="1" applyFill="1" applyBorder="1" applyProtection="1">
      <protection locked="0"/>
    </xf>
    <xf numFmtId="0" fontId="36" fillId="19" borderId="1" xfId="0" applyFont="1" applyFill="1" applyBorder="1" applyProtection="1">
      <protection locked="0"/>
    </xf>
    <xf numFmtId="0" fontId="36" fillId="19" borderId="2" xfId="0" applyFont="1" applyFill="1" applyBorder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horizontal="center"/>
      <protection locked="0"/>
    </xf>
    <xf numFmtId="165" fontId="7" fillId="3" borderId="1" xfId="1" applyFont="1" applyFill="1" applyBorder="1" applyProtection="1">
      <protection locked="0"/>
    </xf>
    <xf numFmtId="165" fontId="7" fillId="3" borderId="1" xfId="1" applyFont="1" applyFill="1" applyBorder="1" applyAlignment="1" applyProtection="1">
      <alignment horizontal="center"/>
      <protection locked="0"/>
    </xf>
    <xf numFmtId="173" fontId="7" fillId="19" borderId="2" xfId="3" applyNumberFormat="1" applyFont="1" applyFill="1" applyBorder="1" applyAlignment="1"/>
    <xf numFmtId="165" fontId="7" fillId="19" borderId="3" xfId="1" applyFont="1" applyFill="1" applyBorder="1" applyAlignment="1"/>
    <xf numFmtId="44" fontId="7" fillId="3" borderId="1" xfId="0" applyNumberFormat="1" applyFont="1" applyFill="1" applyBorder="1" applyAlignment="1" applyProtection="1">
      <alignment horizontal="center"/>
      <protection locked="0"/>
    </xf>
    <xf numFmtId="44" fontId="7" fillId="3" borderId="1" xfId="0" applyNumberFormat="1" applyFont="1" applyFill="1" applyBorder="1" applyAlignment="1">
      <alignment horizontal="center"/>
    </xf>
    <xf numFmtId="173" fontId="7" fillId="19" borderId="1" xfId="3" applyNumberFormat="1" applyFont="1" applyFill="1" applyBorder="1" applyAlignment="1">
      <alignment horizontal="center"/>
    </xf>
    <xf numFmtId="173" fontId="7" fillId="19" borderId="1" xfId="3" applyNumberFormat="1" applyFont="1" applyFill="1" applyBorder="1" applyAlignment="1" applyProtection="1">
      <alignment horizontal="center"/>
      <protection locked="0"/>
    </xf>
    <xf numFmtId="173" fontId="7" fillId="3" borderId="1" xfId="3" applyNumberFormat="1" applyFont="1" applyFill="1" applyBorder="1" applyAlignment="1" applyProtection="1">
      <alignment horizontal="center"/>
      <protection locked="0"/>
    </xf>
    <xf numFmtId="0" fontId="38" fillId="19" borderId="1" xfId="0" applyFont="1" applyFill="1" applyBorder="1"/>
    <xf numFmtId="14" fontId="38" fillId="19" borderId="1" xfId="0" applyNumberFormat="1" applyFont="1" applyFill="1" applyBorder="1"/>
    <xf numFmtId="0" fontId="38" fillId="19" borderId="1" xfId="0" applyFont="1" applyFill="1" applyBorder="1" applyAlignment="1">
      <alignment horizontal="center"/>
    </xf>
    <xf numFmtId="165" fontId="38" fillId="19" borderId="1" xfId="1" applyFont="1" applyFill="1" applyBorder="1"/>
    <xf numFmtId="0" fontId="38" fillId="19" borderId="2" xfId="0" applyFont="1" applyFill="1" applyBorder="1" applyAlignment="1">
      <alignment horizontal="center"/>
    </xf>
    <xf numFmtId="165" fontId="38" fillId="19" borderId="3" xfId="0" applyNumberFormat="1" applyFont="1" applyFill="1" applyBorder="1"/>
    <xf numFmtId="14" fontId="4" fillId="0" borderId="30" xfId="0" applyNumberFormat="1" applyFont="1" applyBorder="1" applyProtection="1">
      <protection locked="0"/>
    </xf>
    <xf numFmtId="165" fontId="39" fillId="0" borderId="3" xfId="1" applyFont="1" applyBorder="1" applyProtection="1">
      <protection locked="0"/>
    </xf>
    <xf numFmtId="14" fontId="4" fillId="0" borderId="6" xfId="0" applyNumberFormat="1" applyFont="1" applyBorder="1" applyAlignment="1" applyProtection="1">
      <alignment horizontal="center"/>
      <protection locked="0"/>
    </xf>
    <xf numFmtId="0" fontId="4" fillId="0" borderId="6" xfId="0" applyFont="1" applyBorder="1" applyAlignment="1" applyProtection="1">
      <alignment horizontal="center"/>
      <protection locked="0"/>
    </xf>
    <xf numFmtId="165" fontId="4" fillId="0" borderId="6" xfId="1" applyFont="1" applyBorder="1" applyProtection="1">
      <protection locked="0"/>
    </xf>
    <xf numFmtId="165" fontId="39" fillId="0" borderId="2" xfId="1" applyFont="1" applyBorder="1" applyAlignment="1" applyProtection="1">
      <alignment horizontal="center"/>
      <protection locked="0"/>
    </xf>
    <xf numFmtId="44" fontId="101" fillId="0" borderId="30" xfId="0" quotePrefix="1" applyNumberFormat="1" applyFont="1" applyBorder="1" applyAlignment="1">
      <alignment horizontal="center" wrapText="1"/>
    </xf>
    <xf numFmtId="165" fontId="4" fillId="0" borderId="30" xfId="0" applyNumberFormat="1" applyFont="1" applyBorder="1" applyAlignment="1" applyProtection="1">
      <alignment horizontal="center"/>
      <protection locked="0"/>
    </xf>
    <xf numFmtId="165" fontId="39" fillId="0" borderId="1" xfId="1" applyFont="1" applyBorder="1" applyAlignment="1" applyProtection="1">
      <alignment horizontal="center"/>
      <protection locked="0"/>
    </xf>
    <xf numFmtId="165" fontId="4" fillId="0" borderId="26" xfId="0" applyNumberFormat="1" applyFont="1" applyBorder="1" applyAlignment="1" applyProtection="1">
      <alignment horizontal="center"/>
      <protection locked="0"/>
    </xf>
    <xf numFmtId="165" fontId="4" fillId="0" borderId="3" xfId="0" applyNumberFormat="1" applyFont="1" applyBorder="1" applyAlignment="1" applyProtection="1">
      <alignment horizontal="center"/>
      <protection locked="0"/>
    </xf>
    <xf numFmtId="0" fontId="64" fillId="3" borderId="32" xfId="0" applyFont="1" applyFill="1" applyBorder="1" applyAlignment="1">
      <alignment horizontal="center"/>
    </xf>
    <xf numFmtId="0" fontId="50" fillId="3" borderId="32" xfId="0" applyFont="1" applyFill="1" applyBorder="1" applyAlignment="1">
      <alignment horizontal="center"/>
    </xf>
    <xf numFmtId="165" fontId="50" fillId="3" borderId="32" xfId="1" applyFont="1" applyFill="1" applyBorder="1" applyAlignment="1" applyProtection="1">
      <alignment horizontal="center"/>
    </xf>
    <xf numFmtId="169" fontId="50" fillId="3" borderId="32" xfId="2" applyNumberFormat="1" applyFont="1" applyFill="1" applyBorder="1" applyAlignment="1" applyProtection="1">
      <alignment horizontal="center"/>
    </xf>
    <xf numFmtId="0" fontId="65" fillId="3" borderId="32" xfId="0" applyFont="1" applyFill="1" applyBorder="1" applyAlignment="1">
      <alignment horizontal="center"/>
    </xf>
    <xf numFmtId="165" fontId="50" fillId="3" borderId="32" xfId="1" applyFont="1" applyFill="1" applyBorder="1" applyProtection="1">
      <protection locked="0"/>
    </xf>
    <xf numFmtId="177" fontId="51" fillId="11" borderId="9" xfId="0" applyNumberFormat="1" applyFont="1" applyFill="1" applyBorder="1" applyAlignment="1">
      <alignment horizontal="center"/>
    </xf>
    <xf numFmtId="178" fontId="51" fillId="11" borderId="9" xfId="0" applyNumberFormat="1" applyFont="1" applyFill="1" applyBorder="1" applyAlignment="1">
      <alignment horizontal="center"/>
    </xf>
    <xf numFmtId="10" fontId="48" fillId="3" borderId="32" xfId="2" applyNumberFormat="1" applyFont="1" applyFill="1" applyBorder="1" applyAlignment="1" applyProtection="1">
      <alignment horizontal="center" vertical="center" wrapText="1"/>
    </xf>
    <xf numFmtId="0" fontId="79" fillId="3" borderId="32" xfId="0" applyFont="1" applyFill="1" applyBorder="1" applyAlignment="1">
      <alignment horizontal="center"/>
    </xf>
    <xf numFmtId="10" fontId="49" fillId="3" borderId="33" xfId="2" applyNumberFormat="1" applyFont="1" applyFill="1" applyBorder="1" applyAlignment="1" applyProtection="1">
      <alignment horizontal="center" vertical="center" wrapText="1"/>
    </xf>
    <xf numFmtId="10" fontId="34" fillId="3" borderId="33" xfId="2" applyNumberFormat="1" applyFont="1" applyFill="1" applyBorder="1" applyAlignment="1" applyProtection="1">
      <alignment horizontal="center" vertical="center" wrapText="1"/>
    </xf>
    <xf numFmtId="0" fontId="78" fillId="3" borderId="33" xfId="0" applyFont="1" applyFill="1" applyBorder="1" applyAlignment="1">
      <alignment horizontal="center"/>
    </xf>
    <xf numFmtId="0" fontId="49" fillId="3" borderId="32" xfId="0" applyFont="1" applyFill="1" applyBorder="1" applyAlignment="1">
      <alignment horizontal="center"/>
    </xf>
    <xf numFmtId="0" fontId="48" fillId="3" borderId="32" xfId="0" applyFont="1" applyFill="1" applyBorder="1"/>
    <xf numFmtId="0" fontId="48" fillId="3" borderId="32" xfId="0" applyFont="1" applyFill="1" applyBorder="1" applyAlignment="1">
      <alignment horizontal="center"/>
    </xf>
    <xf numFmtId="165" fontId="6" fillId="22" borderId="32" xfId="1" applyFont="1" applyFill="1" applyBorder="1" applyAlignment="1" applyProtection="1">
      <alignment horizontal="center"/>
      <protection locked="0"/>
    </xf>
    <xf numFmtId="165" fontId="6" fillId="23" borderId="32" xfId="1" applyFont="1" applyFill="1" applyBorder="1" applyAlignment="1" applyProtection="1">
      <alignment horizontal="center"/>
      <protection locked="0"/>
    </xf>
    <xf numFmtId="14" fontId="4" fillId="0" borderId="6" xfId="0" applyNumberFormat="1" applyFont="1" applyBorder="1" applyAlignment="1">
      <alignment horizontal="center"/>
    </xf>
    <xf numFmtId="165" fontId="4" fillId="0" borderId="6" xfId="1" applyFont="1" applyBorder="1" applyAlignment="1">
      <alignment horizontal="center"/>
    </xf>
    <xf numFmtId="165" fontId="4" fillId="6" borderId="5" xfId="0" applyNumberFormat="1" applyFont="1" applyFill="1" applyBorder="1"/>
    <xf numFmtId="14" fontId="4" fillId="0" borderId="30" xfId="0" applyNumberFormat="1" applyFont="1" applyBorder="1" applyAlignment="1">
      <alignment horizontal="center"/>
    </xf>
    <xf numFmtId="165" fontId="4" fillId="0" borderId="30" xfId="1" applyFont="1" applyBorder="1" applyAlignment="1">
      <alignment horizontal="center"/>
    </xf>
    <xf numFmtId="0" fontId="64" fillId="3" borderId="34" xfId="0" applyFont="1" applyFill="1" applyBorder="1" applyAlignment="1">
      <alignment horizontal="center"/>
    </xf>
    <xf numFmtId="0" fontId="52" fillId="15" borderId="34" xfId="0" applyFont="1" applyFill="1" applyBorder="1" applyAlignment="1" applyProtection="1">
      <alignment horizontal="center"/>
      <protection locked="0"/>
    </xf>
    <xf numFmtId="175" fontId="4" fillId="0" borderId="1" xfId="0" applyNumberFormat="1" applyFont="1" applyBorder="1" applyAlignment="1">
      <alignment horizontal="center"/>
    </xf>
    <xf numFmtId="165" fontId="39" fillId="19" borderId="1" xfId="1" applyFont="1" applyFill="1" applyBorder="1" applyProtection="1">
      <protection locked="0"/>
    </xf>
    <xf numFmtId="165" fontId="4" fillId="0" borderId="1" xfId="1" applyFont="1" applyBorder="1" applyAlignment="1">
      <alignment horizontal="left"/>
    </xf>
    <xf numFmtId="175" fontId="4" fillId="0" borderId="1" xfId="1" applyNumberFormat="1" applyFont="1" applyBorder="1" applyAlignment="1">
      <alignment vertical="center"/>
    </xf>
    <xf numFmtId="165" fontId="4" fillId="0" borderId="1" xfId="1" applyFont="1" applyBorder="1" applyAlignment="1">
      <alignment horizontal="center" vertical="center"/>
    </xf>
    <xf numFmtId="0" fontId="51" fillId="10" borderId="35" xfId="0" applyFont="1" applyFill="1" applyBorder="1" applyAlignment="1">
      <alignment horizontal="center"/>
    </xf>
    <xf numFmtId="165" fontId="51" fillId="11" borderId="35" xfId="0" applyNumberFormat="1" applyFont="1" applyFill="1" applyBorder="1" applyAlignment="1">
      <alignment horizontal="center"/>
    </xf>
    <xf numFmtId="0" fontId="4" fillId="0" borderId="30" xfId="0" applyFont="1" applyBorder="1" applyAlignment="1">
      <alignment horizontal="center"/>
    </xf>
    <xf numFmtId="175" fontId="7" fillId="0" borderId="30" xfId="0" applyNumberFormat="1" applyFont="1" applyBorder="1" applyAlignment="1">
      <alignment horizontal="center"/>
    </xf>
    <xf numFmtId="175" fontId="41" fillId="0" borderId="30" xfId="0" applyNumberFormat="1" applyFont="1" applyBorder="1" applyAlignment="1">
      <alignment horizontal="center"/>
    </xf>
    <xf numFmtId="179" fontId="108" fillId="0" borderId="30" xfId="0" applyNumberFormat="1" applyFont="1" applyBorder="1" applyAlignment="1">
      <alignment horizontal="center"/>
    </xf>
    <xf numFmtId="165" fontId="96" fillId="8" borderId="0" xfId="0" applyNumberFormat="1" applyFont="1" applyFill="1" applyAlignment="1">
      <alignment vertical="center"/>
    </xf>
    <xf numFmtId="14" fontId="4" fillId="0" borderId="1" xfId="0" applyNumberFormat="1" applyFont="1" applyBorder="1" applyAlignment="1">
      <alignment horizontal="right"/>
    </xf>
    <xf numFmtId="175" fontId="4" fillId="0" borderId="1" xfId="0" applyNumberFormat="1" applyFont="1" applyBorder="1" applyAlignment="1">
      <alignment horizontal="left"/>
    </xf>
    <xf numFmtId="175" fontId="4" fillId="0" borderId="1" xfId="1" applyNumberFormat="1" applyFont="1" applyBorder="1" applyProtection="1">
      <protection locked="0"/>
    </xf>
    <xf numFmtId="175" fontId="4" fillId="0" borderId="1" xfId="0" applyNumberFormat="1" applyFont="1" applyBorder="1" applyProtection="1">
      <protection locked="0"/>
    </xf>
    <xf numFmtId="165" fontId="105" fillId="21" borderId="1" xfId="1" applyFont="1" applyFill="1" applyBorder="1" applyAlignment="1">
      <alignment horizontal="center"/>
    </xf>
    <xf numFmtId="165" fontId="4" fillId="3" borderId="0" xfId="0" applyNumberFormat="1" applyFont="1" applyFill="1" applyProtection="1">
      <protection locked="0"/>
    </xf>
    <xf numFmtId="0" fontId="71" fillId="3" borderId="29" xfId="0" applyFont="1" applyFill="1" applyBorder="1" applyAlignment="1">
      <alignment horizontal="center" vertical="center"/>
    </xf>
    <xf numFmtId="165" fontId="51" fillId="4" borderId="9" xfId="0" applyNumberFormat="1" applyFont="1" applyFill="1" applyBorder="1" applyAlignment="1">
      <alignment horizontal="center"/>
    </xf>
    <xf numFmtId="0" fontId="68" fillId="2" borderId="23" xfId="0" applyFont="1" applyFill="1" applyBorder="1" applyAlignment="1">
      <alignment horizontal="center" vertical="center"/>
    </xf>
    <xf numFmtId="165" fontId="68" fillId="2" borderId="31" xfId="0" applyNumberFormat="1" applyFont="1" applyFill="1" applyBorder="1" applyAlignment="1">
      <alignment vertical="center"/>
    </xf>
    <xf numFmtId="14" fontId="4" fillId="0" borderId="0" xfId="0" applyNumberFormat="1" applyFont="1" applyAlignment="1">
      <alignment horizontal="center"/>
    </xf>
    <xf numFmtId="10" fontId="25" fillId="3" borderId="33" xfId="2" applyNumberFormat="1" applyFont="1" applyFill="1" applyBorder="1" applyAlignment="1" applyProtection="1">
      <alignment horizontal="center" vertical="center" wrapText="1"/>
    </xf>
    <xf numFmtId="44" fontId="38" fillId="3" borderId="1" xfId="0" applyNumberFormat="1" applyFont="1" applyFill="1" applyBorder="1"/>
    <xf numFmtId="14" fontId="4" fillId="3" borderId="1" xfId="0" applyNumberFormat="1" applyFont="1" applyFill="1" applyBorder="1" applyProtection="1">
      <protection locked="0"/>
    </xf>
    <xf numFmtId="165" fontId="38" fillId="3" borderId="1" xfId="0" applyNumberFormat="1" applyFont="1" applyFill="1" applyBorder="1" applyProtection="1">
      <protection locked="0"/>
    </xf>
    <xf numFmtId="165" fontId="38" fillId="19" borderId="6" xfId="0" applyNumberFormat="1" applyFont="1" applyFill="1" applyBorder="1" applyAlignment="1">
      <alignment horizontal="center"/>
    </xf>
    <xf numFmtId="165" fontId="38" fillId="19" borderId="6" xfId="1" applyFont="1" applyFill="1" applyBorder="1" applyAlignment="1">
      <alignment horizontal="center"/>
    </xf>
    <xf numFmtId="0" fontId="60" fillId="3" borderId="8" xfId="0" applyFont="1" applyFill="1" applyBorder="1" applyAlignment="1">
      <alignment horizontal="center"/>
    </xf>
    <xf numFmtId="14" fontId="4" fillId="0" borderId="30" xfId="0" applyNumberFormat="1" applyFont="1" applyBorder="1" applyAlignment="1" applyProtection="1">
      <alignment horizontal="center"/>
      <protection locked="0"/>
    </xf>
    <xf numFmtId="14" fontId="4" fillId="0" borderId="5" xfId="0" applyNumberFormat="1" applyFont="1" applyBorder="1" applyAlignment="1" applyProtection="1">
      <alignment horizontal="center"/>
      <protection locked="0"/>
    </xf>
    <xf numFmtId="14" fontId="4" fillId="3" borderId="0" xfId="0" applyNumberFormat="1" applyFont="1" applyFill="1"/>
    <xf numFmtId="14" fontId="4" fillId="3" borderId="0" xfId="0" applyNumberFormat="1" applyFont="1" applyFill="1" applyProtection="1">
      <protection locked="0"/>
    </xf>
    <xf numFmtId="0" fontId="38" fillId="3" borderId="0" xfId="0" applyFont="1" applyFill="1" applyAlignment="1">
      <alignment horizontal="center" vertical="center"/>
    </xf>
    <xf numFmtId="0" fontId="54" fillId="3" borderId="21" xfId="0" applyFont="1" applyFill="1" applyBorder="1" applyAlignment="1">
      <alignment horizontal="center"/>
    </xf>
    <xf numFmtId="0" fontId="54" fillId="3" borderId="0" xfId="0" applyFont="1" applyFill="1" applyAlignment="1">
      <alignment horizontal="center"/>
    </xf>
    <xf numFmtId="0" fontId="4" fillId="0" borderId="0" xfId="0" applyFont="1" applyProtection="1">
      <protection locked="0"/>
    </xf>
    <xf numFmtId="0" fontId="9" fillId="3" borderId="0" xfId="0" applyFont="1" applyFill="1" applyProtection="1">
      <protection locked="0"/>
    </xf>
    <xf numFmtId="165" fontId="7" fillId="3" borderId="0" xfId="0" applyNumberFormat="1" applyFont="1" applyFill="1" applyAlignment="1">
      <alignment vertical="center"/>
    </xf>
    <xf numFmtId="0" fontId="41" fillId="3" borderId="0" xfId="0" applyFont="1" applyFill="1" applyAlignment="1" applyProtection="1">
      <alignment horizontal="center"/>
      <protection locked="0"/>
    </xf>
    <xf numFmtId="0" fontId="26" fillId="3" borderId="0" xfId="0" applyFont="1" applyFill="1" applyProtection="1">
      <protection locked="0"/>
    </xf>
    <xf numFmtId="0" fontId="4" fillId="3" borderId="14" xfId="0" applyFont="1" applyFill="1" applyBorder="1" applyProtection="1">
      <protection locked="0"/>
    </xf>
    <xf numFmtId="0" fontId="4" fillId="3" borderId="18" xfId="0" applyFont="1" applyFill="1" applyBorder="1" applyProtection="1">
      <protection locked="0"/>
    </xf>
    <xf numFmtId="165" fontId="7" fillId="3" borderId="0" xfId="1" applyFont="1" applyFill="1" applyProtection="1">
      <protection locked="0"/>
    </xf>
    <xf numFmtId="0" fontId="76" fillId="2" borderId="38" xfId="0" applyFont="1" applyFill="1" applyBorder="1" applyAlignment="1">
      <alignment horizontal="center" vertical="center"/>
    </xf>
    <xf numFmtId="165" fontId="38" fillId="3" borderId="1" xfId="1" applyFont="1" applyFill="1" applyBorder="1" applyProtection="1">
      <protection locked="0"/>
    </xf>
    <xf numFmtId="165" fontId="110" fillId="3" borderId="0" xfId="0" applyNumberFormat="1" applyFont="1" applyFill="1" applyProtection="1">
      <protection locked="0"/>
    </xf>
    <xf numFmtId="0" fontId="110" fillId="3" borderId="0" xfId="0" applyFont="1" applyFill="1" applyAlignment="1" applyProtection="1">
      <alignment horizontal="center" vertical="center"/>
      <protection locked="0"/>
    </xf>
    <xf numFmtId="165" fontId="55" fillId="4" borderId="9" xfId="0" applyNumberFormat="1" applyFont="1" applyFill="1" applyBorder="1" applyAlignment="1">
      <alignment horizontal="center"/>
    </xf>
    <xf numFmtId="175" fontId="0" fillId="0" borderId="0" xfId="0" applyNumberFormat="1"/>
    <xf numFmtId="175" fontId="7" fillId="0" borderId="30" xfId="0" applyNumberFormat="1" applyFont="1" applyBorder="1"/>
    <xf numFmtId="0" fontId="91" fillId="3" borderId="29" xfId="5" applyFont="1" applyFill="1" applyBorder="1"/>
    <xf numFmtId="0" fontId="91" fillId="3" borderId="0" xfId="5" applyFont="1" applyFill="1"/>
    <xf numFmtId="165" fontId="4" fillId="3" borderId="30" xfId="1" applyFont="1" applyFill="1" applyBorder="1" applyAlignment="1">
      <alignment horizontal="center"/>
    </xf>
    <xf numFmtId="0" fontId="4" fillId="0" borderId="30" xfId="0" applyFont="1" applyBorder="1"/>
    <xf numFmtId="175" fontId="4" fillId="0" borderId="30" xfId="0" applyNumberFormat="1" applyFont="1" applyBorder="1"/>
    <xf numFmtId="0" fontId="60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31" xfId="0" applyFont="1" applyBorder="1" applyAlignment="1">
      <alignment horizontal="center"/>
    </xf>
    <xf numFmtId="175" fontId="4" fillId="0" borderId="31" xfId="0" applyNumberFormat="1" applyFont="1" applyBorder="1" applyAlignment="1">
      <alignment horizontal="center"/>
    </xf>
    <xf numFmtId="9" fontId="4" fillId="0" borderId="31" xfId="0" applyNumberFormat="1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9" fontId="4" fillId="0" borderId="42" xfId="0" applyNumberFormat="1" applyFont="1" applyBorder="1" applyAlignment="1">
      <alignment horizontal="center"/>
    </xf>
    <xf numFmtId="175" fontId="4" fillId="0" borderId="0" xfId="0" applyNumberFormat="1" applyFont="1" applyAlignment="1">
      <alignment horizontal="center"/>
    </xf>
    <xf numFmtId="175" fontId="4" fillId="0" borderId="42" xfId="0" applyNumberFormat="1" applyFont="1" applyBorder="1" applyAlignment="1">
      <alignment horizontal="center"/>
    </xf>
    <xf numFmtId="0" fontId="4" fillId="2" borderId="0" xfId="8" applyFont="1" applyFill="1" applyAlignment="1">
      <alignment horizontal="center"/>
    </xf>
    <xf numFmtId="0" fontId="73" fillId="3" borderId="33" xfId="0" applyFont="1" applyFill="1" applyBorder="1" applyAlignment="1">
      <alignment horizontal="center"/>
    </xf>
    <xf numFmtId="0" fontId="9" fillId="3" borderId="24" xfId="0" applyFont="1" applyFill="1" applyBorder="1" applyAlignment="1" applyProtection="1">
      <alignment horizontal="center" vertical="center" wrapText="1"/>
      <protection locked="0"/>
    </xf>
    <xf numFmtId="0" fontId="9" fillId="3" borderId="26" xfId="0" applyFont="1" applyFill="1" applyBorder="1" applyAlignment="1" applyProtection="1">
      <alignment horizontal="center" vertical="center" wrapText="1"/>
      <protection locked="0"/>
    </xf>
    <xf numFmtId="9" fontId="30" fillId="3" borderId="24" xfId="4" applyNumberFormat="1" applyFont="1" applyFill="1" applyBorder="1" applyAlignment="1" applyProtection="1">
      <alignment horizontal="center" vertical="center" wrapText="1"/>
    </xf>
    <xf numFmtId="173" fontId="7" fillId="3" borderId="1" xfId="3" applyNumberFormat="1" applyFont="1" applyFill="1" applyBorder="1" applyAlignment="1" applyProtection="1">
      <alignment horizontal="right"/>
      <protection locked="0"/>
    </xf>
    <xf numFmtId="0" fontId="4" fillId="3" borderId="0" xfId="0" applyFont="1" applyFill="1" applyAlignment="1">
      <alignment horizontal="right"/>
    </xf>
    <xf numFmtId="0" fontId="7" fillId="3" borderId="1" xfId="0" applyFont="1" applyFill="1" applyBorder="1"/>
    <xf numFmtId="0" fontId="7" fillId="3" borderId="2" xfId="0" applyFont="1" applyFill="1" applyBorder="1" applyAlignment="1">
      <alignment horizontal="center"/>
    </xf>
    <xf numFmtId="165" fontId="7" fillId="3" borderId="2" xfId="1" applyFont="1" applyFill="1" applyBorder="1" applyAlignment="1">
      <alignment horizontal="center"/>
    </xf>
    <xf numFmtId="165" fontId="7" fillId="3" borderId="0" xfId="1" applyFont="1" applyFill="1"/>
    <xf numFmtId="175" fontId="4" fillId="0" borderId="1" xfId="0" applyNumberFormat="1" applyFont="1" applyBorder="1" applyAlignment="1" applyProtection="1">
      <alignment horizontal="center"/>
      <protection locked="0"/>
    </xf>
    <xf numFmtId="0" fontId="112" fillId="2" borderId="0" xfId="0" applyFont="1" applyFill="1" applyAlignment="1">
      <alignment horizontal="center" vertical="center"/>
    </xf>
    <xf numFmtId="165" fontId="51" fillId="4" borderId="13" xfId="0" applyNumberFormat="1" applyFont="1" applyFill="1" applyBorder="1" applyAlignment="1">
      <alignment horizontal="center"/>
    </xf>
    <xf numFmtId="0" fontId="50" fillId="5" borderId="13" xfId="3" applyNumberFormat="1" applyFont="1" applyFill="1" applyBorder="1" applyAlignment="1" applyProtection="1">
      <alignment horizontal="center" vertical="center"/>
      <protection locked="0"/>
    </xf>
    <xf numFmtId="165" fontId="51" fillId="10" borderId="31" xfId="1" applyFont="1" applyFill="1" applyBorder="1" applyAlignment="1" applyProtection="1">
      <alignment horizontal="center"/>
    </xf>
    <xf numFmtId="165" fontId="51" fillId="4" borderId="31" xfId="0" applyNumberFormat="1" applyFont="1" applyFill="1" applyBorder="1" applyAlignment="1">
      <alignment horizontal="center"/>
    </xf>
    <xf numFmtId="0" fontId="50" fillId="5" borderId="31" xfId="3" applyNumberFormat="1" applyFont="1" applyFill="1" applyBorder="1" applyAlignment="1" applyProtection="1">
      <alignment horizontal="center" vertical="center"/>
      <protection locked="0"/>
    </xf>
    <xf numFmtId="165" fontId="52" fillId="16" borderId="31" xfId="1" applyFont="1" applyFill="1" applyBorder="1" applyAlignment="1" applyProtection="1">
      <alignment horizontal="center"/>
    </xf>
    <xf numFmtId="169" fontId="51" fillId="10" borderId="31" xfId="2" applyNumberFormat="1" applyFont="1" applyFill="1" applyBorder="1" applyAlignment="1" applyProtection="1">
      <alignment horizontal="center"/>
    </xf>
    <xf numFmtId="165" fontId="50" fillId="3" borderId="31" xfId="1" applyFont="1" applyFill="1" applyBorder="1" applyAlignment="1" applyProtection="1">
      <alignment horizontal="center" vertical="center"/>
    </xf>
    <xf numFmtId="43" fontId="4" fillId="0" borderId="2" xfId="0" applyNumberFormat="1" applyFont="1" applyBorder="1" applyAlignment="1" applyProtection="1">
      <alignment horizontal="center"/>
      <protection locked="0"/>
    </xf>
    <xf numFmtId="43" fontId="51" fillId="10" borderId="31" xfId="0" applyNumberFormat="1" applyFont="1" applyFill="1" applyBorder="1" applyAlignment="1">
      <alignment horizontal="center"/>
    </xf>
    <xf numFmtId="165" fontId="69" fillId="2" borderId="31" xfId="0" applyNumberFormat="1" applyFont="1" applyFill="1" applyBorder="1" applyAlignment="1">
      <alignment vertical="center"/>
    </xf>
    <xf numFmtId="0" fontId="68" fillId="2" borderId="31" xfId="0" applyFont="1" applyFill="1" applyBorder="1" applyAlignment="1">
      <alignment horizontal="center" vertical="center"/>
    </xf>
    <xf numFmtId="165" fontId="68" fillId="2" borderId="42" xfId="0" applyNumberFormat="1" applyFont="1" applyFill="1" applyBorder="1" applyAlignment="1">
      <alignment vertical="center"/>
    </xf>
    <xf numFmtId="0" fontId="68" fillId="2" borderId="22" xfId="0" applyFont="1" applyFill="1" applyBorder="1" applyAlignment="1">
      <alignment horizontal="center" vertical="center"/>
    </xf>
    <xf numFmtId="171" fontId="68" fillId="2" borderId="10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 applyProtection="1">
      <alignment horizontal="center" vertical="center"/>
      <protection locked="0"/>
    </xf>
    <xf numFmtId="165" fontId="4" fillId="0" borderId="3" xfId="1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114" fillId="3" borderId="9" xfId="0" applyFont="1" applyFill="1" applyBorder="1" applyAlignment="1">
      <alignment horizontal="center"/>
    </xf>
    <xf numFmtId="0" fontId="114" fillId="3" borderId="0" xfId="0" applyFont="1" applyFill="1" applyAlignment="1">
      <alignment horizontal="center"/>
    </xf>
    <xf numFmtId="0" fontId="114" fillId="3" borderId="2" xfId="0" applyFont="1" applyFill="1" applyBorder="1" applyAlignment="1">
      <alignment horizontal="center"/>
    </xf>
    <xf numFmtId="3" fontId="50" fillId="5" borderId="31" xfId="3" applyNumberFormat="1" applyFont="1" applyFill="1" applyBorder="1" applyAlignment="1" applyProtection="1">
      <alignment horizontal="center" vertical="center"/>
      <protection locked="0"/>
    </xf>
    <xf numFmtId="165" fontId="4" fillId="3" borderId="6" xfId="1" applyFont="1" applyFill="1" applyBorder="1" applyAlignment="1" applyProtection="1">
      <alignment horizontal="center"/>
      <protection locked="0"/>
    </xf>
    <xf numFmtId="165" fontId="38" fillId="6" borderId="30" xfId="0" applyNumberFormat="1" applyFont="1" applyFill="1" applyBorder="1" applyAlignment="1">
      <alignment horizontal="center"/>
    </xf>
    <xf numFmtId="165" fontId="4" fillId="6" borderId="30" xfId="1" applyFont="1" applyFill="1" applyBorder="1" applyAlignment="1" applyProtection="1">
      <alignment horizontal="center"/>
      <protection locked="0"/>
    </xf>
    <xf numFmtId="0" fontId="75" fillId="2" borderId="15" xfId="0" applyFont="1" applyFill="1" applyBorder="1" applyAlignment="1">
      <alignment horizontal="center" vertical="center" wrapText="1"/>
    </xf>
    <xf numFmtId="0" fontId="0" fillId="0" borderId="6" xfId="0" applyBorder="1"/>
    <xf numFmtId="165" fontId="0" fillId="0" borderId="6" xfId="1" applyFont="1" applyBorder="1"/>
    <xf numFmtId="14" fontId="0" fillId="0" borderId="6" xfId="0" applyNumberFormat="1" applyBorder="1"/>
    <xf numFmtId="0" fontId="75" fillId="2" borderId="10" xfId="0" applyFont="1" applyFill="1" applyBorder="1" applyAlignment="1">
      <alignment horizontal="center" vertical="center" wrapText="1"/>
    </xf>
    <xf numFmtId="0" fontId="75" fillId="2" borderId="12" xfId="0" applyFont="1" applyFill="1" applyBorder="1" applyAlignment="1">
      <alignment horizontal="center" vertical="center" wrapText="1"/>
    </xf>
    <xf numFmtId="0" fontId="76" fillId="11" borderId="13" xfId="0" applyFont="1" applyFill="1" applyBorder="1" applyAlignment="1">
      <alignment horizontal="center" vertical="center" wrapText="1"/>
    </xf>
    <xf numFmtId="0" fontId="75" fillId="2" borderId="9" xfId="0" applyFont="1" applyFill="1" applyBorder="1" applyAlignment="1">
      <alignment horizontal="center" vertical="center" wrapText="1"/>
    </xf>
    <xf numFmtId="0" fontId="76" fillId="2" borderId="9" xfId="4" applyFont="1" applyFill="1" applyBorder="1" applyAlignment="1" applyProtection="1">
      <alignment horizontal="center" vertical="center" wrapText="1"/>
    </xf>
    <xf numFmtId="0" fontId="118" fillId="3" borderId="0" xfId="0" applyFont="1" applyFill="1" applyAlignment="1">
      <alignment horizontal="center"/>
    </xf>
    <xf numFmtId="0" fontId="118" fillId="3" borderId="2" xfId="0" applyFont="1" applyFill="1" applyBorder="1" applyAlignment="1">
      <alignment horizontal="center"/>
    </xf>
    <xf numFmtId="0" fontId="119" fillId="3" borderId="21" xfId="0" applyFont="1" applyFill="1" applyBorder="1" applyAlignment="1">
      <alignment horizontal="center"/>
    </xf>
    <xf numFmtId="165" fontId="38" fillId="3" borderId="30" xfId="0" applyNumberFormat="1" applyFont="1" applyFill="1" applyBorder="1" applyAlignment="1">
      <alignment horizontal="center"/>
    </xf>
    <xf numFmtId="165" fontId="38" fillId="3" borderId="30" xfId="1" applyFont="1" applyFill="1" applyBorder="1" applyAlignment="1">
      <alignment horizontal="center"/>
    </xf>
    <xf numFmtId="165" fontId="120" fillId="3" borderId="9" xfId="5" applyNumberFormat="1" applyFont="1" applyFill="1" applyBorder="1" applyAlignment="1">
      <alignment horizontal="center" vertical="center"/>
    </xf>
    <xf numFmtId="0" fontId="121" fillId="3" borderId="0" xfId="0" applyFont="1" applyFill="1" applyAlignment="1">
      <alignment horizontal="center"/>
    </xf>
    <xf numFmtId="14" fontId="122" fillId="3" borderId="19" xfId="0" applyNumberFormat="1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168" fontId="23" fillId="18" borderId="1" xfId="0" applyNumberFormat="1" applyFont="1" applyFill="1" applyBorder="1" applyAlignment="1">
      <alignment horizontal="center"/>
    </xf>
    <xf numFmtId="0" fontId="40" fillId="7" borderId="6" xfId="0" applyFont="1" applyFill="1" applyBorder="1" applyAlignment="1">
      <alignment horizontal="center" vertical="center"/>
    </xf>
    <xf numFmtId="0" fontId="40" fillId="7" borderId="7" xfId="0" applyFont="1" applyFill="1" applyBorder="1" applyAlignment="1">
      <alignment horizontal="center" vertical="center"/>
    </xf>
    <xf numFmtId="0" fontId="40" fillId="7" borderId="5" xfId="0" applyFont="1" applyFill="1" applyBorder="1" applyAlignment="1">
      <alignment horizontal="center" vertical="center"/>
    </xf>
    <xf numFmtId="0" fontId="38" fillId="3" borderId="4" xfId="0" applyFont="1" applyFill="1" applyBorder="1" applyAlignment="1">
      <alignment horizontal="center"/>
    </xf>
    <xf numFmtId="0" fontId="9" fillId="0" borderId="1" xfId="4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168" fontId="23" fillId="18" borderId="2" xfId="0" applyNumberFormat="1" applyFont="1" applyFill="1" applyBorder="1" applyAlignment="1">
      <alignment horizontal="center"/>
    </xf>
    <xf numFmtId="168" fontId="23" fillId="18" borderId="3" xfId="0" applyNumberFormat="1" applyFont="1" applyFill="1" applyBorder="1" applyAlignment="1">
      <alignment horizontal="center"/>
    </xf>
    <xf numFmtId="0" fontId="28" fillId="0" borderId="8" xfId="0" applyFont="1" applyBorder="1" applyAlignment="1">
      <alignment horizontal="center"/>
    </xf>
    <xf numFmtId="0" fontId="28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4" fillId="3" borderId="4" xfId="0" applyFont="1" applyFill="1" applyBorder="1" applyAlignment="1" applyProtection="1">
      <alignment horizontal="center"/>
      <protection locked="0"/>
    </xf>
    <xf numFmtId="0" fontId="38" fillId="3" borderId="4" xfId="0" applyFont="1" applyFill="1" applyBorder="1" applyAlignment="1" applyProtection="1">
      <alignment horizontal="center"/>
      <protection locked="0"/>
    </xf>
    <xf numFmtId="0" fontId="9" fillId="0" borderId="1" xfId="4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wrapText="1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4" borderId="6" xfId="0" applyFont="1" applyFill="1" applyBorder="1" applyAlignment="1" applyProtection="1">
      <alignment horizontal="center" vertical="center"/>
      <protection locked="0"/>
    </xf>
    <xf numFmtId="0" fontId="4" fillId="4" borderId="7" xfId="0" applyFont="1" applyFill="1" applyBorder="1" applyAlignment="1" applyProtection="1">
      <alignment horizontal="center" vertical="center"/>
      <protection locked="0"/>
    </xf>
    <xf numFmtId="0" fontId="4" fillId="4" borderId="5" xfId="0" applyFont="1" applyFill="1" applyBorder="1" applyAlignment="1" applyProtection="1">
      <alignment horizontal="center" vertical="center"/>
      <protection locked="0"/>
    </xf>
    <xf numFmtId="0" fontId="4" fillId="8" borderId="6" xfId="0" applyFont="1" applyFill="1" applyBorder="1" applyAlignment="1" applyProtection="1">
      <alignment horizontal="center" vertical="center"/>
      <protection locked="0"/>
    </xf>
    <xf numFmtId="0" fontId="4" fillId="8" borderId="7" xfId="0" applyFont="1" applyFill="1" applyBorder="1" applyAlignment="1" applyProtection="1">
      <alignment horizontal="center" vertical="center"/>
      <protection locked="0"/>
    </xf>
    <xf numFmtId="0" fontId="4" fillId="8" borderId="5" xfId="0" applyFont="1" applyFill="1" applyBorder="1" applyAlignment="1" applyProtection="1">
      <alignment horizontal="center" vertical="center"/>
      <protection locked="0"/>
    </xf>
    <xf numFmtId="0" fontId="40" fillId="7" borderId="6" xfId="0" applyFont="1" applyFill="1" applyBorder="1" applyAlignment="1" applyProtection="1">
      <alignment horizontal="center" vertical="center"/>
      <protection locked="0"/>
    </xf>
    <xf numFmtId="0" fontId="40" fillId="7" borderId="7" xfId="0" applyFont="1" applyFill="1" applyBorder="1" applyAlignment="1" applyProtection="1">
      <alignment horizontal="center" vertical="center"/>
      <protection locked="0"/>
    </xf>
    <xf numFmtId="0" fontId="40" fillId="7" borderId="5" xfId="0" applyFont="1" applyFill="1" applyBorder="1" applyAlignment="1" applyProtection="1">
      <alignment horizontal="center" vertical="center"/>
      <protection locked="0"/>
    </xf>
    <xf numFmtId="2" fontId="23" fillId="18" borderId="2" xfId="0" applyNumberFormat="1" applyFont="1" applyFill="1" applyBorder="1" applyAlignment="1" applyProtection="1">
      <alignment horizontal="center"/>
      <protection locked="0"/>
    </xf>
    <xf numFmtId="2" fontId="23" fillId="18" borderId="3" xfId="0" applyNumberFormat="1" applyFont="1" applyFill="1" applyBorder="1" applyAlignment="1" applyProtection="1">
      <alignment horizontal="center"/>
      <protection locked="0"/>
    </xf>
    <xf numFmtId="165" fontId="4" fillId="0" borderId="8" xfId="1" applyFont="1" applyBorder="1" applyAlignment="1" applyProtection="1">
      <alignment horizontal="center"/>
      <protection locked="0"/>
    </xf>
    <xf numFmtId="165" fontId="4" fillId="0" borderId="4" xfId="1" applyFont="1" applyBorder="1" applyAlignment="1" applyProtection="1">
      <alignment horizontal="center"/>
      <protection locked="0"/>
    </xf>
    <xf numFmtId="168" fontId="23" fillId="18" borderId="2" xfId="0" applyNumberFormat="1" applyFont="1" applyFill="1" applyBorder="1" applyAlignment="1" applyProtection="1">
      <alignment horizontal="center"/>
      <protection locked="0"/>
    </xf>
    <xf numFmtId="168" fontId="23" fillId="18" borderId="3" xfId="0" applyNumberFormat="1" applyFont="1" applyFill="1" applyBorder="1" applyAlignment="1" applyProtection="1">
      <alignment horizontal="center"/>
      <protection locked="0"/>
    </xf>
    <xf numFmtId="165" fontId="43" fillId="0" borderId="25" xfId="1" applyFont="1" applyBorder="1" applyAlignment="1" applyProtection="1">
      <alignment horizontal="center" vertical="center"/>
      <protection locked="0"/>
    </xf>
    <xf numFmtId="165" fontId="43" fillId="0" borderId="0" xfId="1" applyFont="1" applyBorder="1" applyAlignment="1" applyProtection="1">
      <alignment horizontal="center" vertical="center"/>
      <protection locked="0"/>
    </xf>
    <xf numFmtId="14" fontId="7" fillId="19" borderId="2" xfId="0" applyNumberFormat="1" applyFont="1" applyFill="1" applyBorder="1" applyAlignment="1" applyProtection="1">
      <alignment horizontal="center" vertical="center"/>
      <protection locked="0"/>
    </xf>
    <xf numFmtId="14" fontId="7" fillId="19" borderId="3" xfId="0" applyNumberFormat="1" applyFont="1" applyFill="1" applyBorder="1" applyAlignment="1" applyProtection="1">
      <alignment horizontal="center" vertical="center"/>
      <protection locked="0"/>
    </xf>
    <xf numFmtId="170" fontId="23" fillId="18" borderId="2" xfId="0" applyNumberFormat="1" applyFont="1" applyFill="1" applyBorder="1" applyAlignment="1" applyProtection="1">
      <alignment horizontal="center"/>
      <protection locked="0"/>
    </xf>
    <xf numFmtId="170" fontId="23" fillId="18" borderId="3" xfId="0" applyNumberFormat="1" applyFont="1" applyFill="1" applyBorder="1" applyAlignment="1" applyProtection="1">
      <alignment horizontal="center"/>
      <protection locked="0"/>
    </xf>
    <xf numFmtId="165" fontId="4" fillId="2" borderId="25" xfId="1" applyFont="1" applyFill="1" applyBorder="1" applyAlignment="1">
      <alignment horizontal="center"/>
    </xf>
    <xf numFmtId="165" fontId="4" fillId="2" borderId="0" xfId="1" applyFont="1" applyFill="1" applyBorder="1" applyAlignment="1">
      <alignment horizontal="center"/>
    </xf>
    <xf numFmtId="165" fontId="4" fillId="0" borderId="25" xfId="1" applyFont="1" applyBorder="1" applyAlignment="1">
      <alignment horizontal="center" vertical="top"/>
    </xf>
    <xf numFmtId="165" fontId="4" fillId="0" borderId="0" xfId="1" applyFont="1" applyBorder="1" applyAlignment="1">
      <alignment horizontal="center" vertical="top"/>
    </xf>
    <xf numFmtId="0" fontId="20" fillId="0" borderId="1" xfId="4" applyFont="1" applyBorder="1" applyAlignment="1">
      <alignment horizontal="center" vertical="center" wrapText="1"/>
    </xf>
    <xf numFmtId="0" fontId="22" fillId="0" borderId="1" xfId="4" applyFont="1" applyBorder="1" applyAlignment="1">
      <alignment horizontal="center" vertical="center" wrapText="1"/>
    </xf>
    <xf numFmtId="165" fontId="43" fillId="0" borderId="25" xfId="1" applyFont="1" applyBorder="1" applyAlignment="1" applyProtection="1">
      <alignment horizontal="center"/>
      <protection locked="0"/>
    </xf>
    <xf numFmtId="165" fontId="43" fillId="0" borderId="0" xfId="1" applyFont="1" applyBorder="1" applyAlignment="1" applyProtection="1">
      <alignment horizontal="center"/>
      <protection locked="0"/>
    </xf>
    <xf numFmtId="165" fontId="4" fillId="0" borderId="25" xfId="1" applyFont="1" applyBorder="1" applyAlignment="1" applyProtection="1">
      <alignment horizontal="center"/>
      <protection locked="0"/>
    </xf>
    <xf numFmtId="165" fontId="4" fillId="0" borderId="0" xfId="1" applyFont="1" applyBorder="1" applyAlignment="1" applyProtection="1">
      <alignment horizontal="center"/>
      <protection locked="0"/>
    </xf>
    <xf numFmtId="0" fontId="4" fillId="20" borderId="30" xfId="0" applyFont="1" applyFill="1" applyBorder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4" fillId="4" borderId="25" xfId="0" applyFont="1" applyFill="1" applyBorder="1" applyAlignment="1" applyProtection="1">
      <alignment horizontal="center" vertical="center"/>
      <protection locked="0"/>
    </xf>
    <xf numFmtId="0" fontId="4" fillId="0" borderId="8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4" borderId="24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/>
    </xf>
    <xf numFmtId="14" fontId="4" fillId="0" borderId="11" xfId="0" applyNumberFormat="1" applyFont="1" applyBorder="1" applyAlignment="1">
      <alignment horizontal="center"/>
    </xf>
    <xf numFmtId="14" fontId="7" fillId="19" borderId="2" xfId="0" applyNumberFormat="1" applyFont="1" applyFill="1" applyBorder="1" applyAlignment="1">
      <alignment horizontal="center"/>
    </xf>
    <xf numFmtId="14" fontId="7" fillId="19" borderId="11" xfId="0" applyNumberFormat="1" applyFont="1" applyFill="1" applyBorder="1" applyAlignment="1">
      <alignment horizontal="center"/>
    </xf>
    <xf numFmtId="14" fontId="7" fillId="19" borderId="3" xfId="0" applyNumberFormat="1" applyFont="1" applyFill="1" applyBorder="1" applyAlignment="1">
      <alignment horizontal="center"/>
    </xf>
    <xf numFmtId="0" fontId="4" fillId="20" borderId="0" xfId="0" applyFont="1" applyFill="1" applyAlignment="1" applyProtection="1">
      <alignment horizontal="center" wrapText="1"/>
      <protection locked="0"/>
    </xf>
    <xf numFmtId="0" fontId="4" fillId="20" borderId="0" xfId="0" applyFont="1" applyFill="1" applyAlignment="1" applyProtection="1">
      <alignment horizontal="center"/>
      <protection locked="0"/>
    </xf>
    <xf numFmtId="43" fontId="39" fillId="0" borderId="2" xfId="3" applyFont="1" applyBorder="1" applyAlignment="1">
      <alignment horizontal="center"/>
    </xf>
    <xf numFmtId="43" fontId="39" fillId="0" borderId="11" xfId="3" applyFont="1" applyBorder="1" applyAlignment="1">
      <alignment horizontal="center"/>
    </xf>
    <xf numFmtId="43" fontId="39" fillId="0" borderId="3" xfId="3" applyFont="1" applyBorder="1" applyAlignment="1">
      <alignment horizontal="center"/>
    </xf>
    <xf numFmtId="165" fontId="4" fillId="0" borderId="8" xfId="1" applyFont="1" applyBorder="1" applyAlignment="1">
      <alignment horizontal="center"/>
    </xf>
    <xf numFmtId="165" fontId="4" fillId="0" borderId="4" xfId="1" applyFont="1" applyBorder="1" applyAlignment="1">
      <alignment horizontal="center"/>
    </xf>
    <xf numFmtId="0" fontId="4" fillId="6" borderId="8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60" fillId="3" borderId="0" xfId="0" applyFont="1" applyFill="1" applyAlignment="1" applyProtection="1">
      <alignment horizontal="center" vertical="center"/>
      <protection locked="0"/>
    </xf>
    <xf numFmtId="175" fontId="106" fillId="3" borderId="0" xfId="0" applyNumberFormat="1" applyFont="1" applyFill="1" applyAlignment="1" applyProtection="1">
      <alignment horizontal="center" vertical="center"/>
      <protection locked="0"/>
    </xf>
    <xf numFmtId="168" fontId="104" fillId="18" borderId="2" xfId="0" applyNumberFormat="1" applyFont="1" applyFill="1" applyBorder="1" applyAlignment="1" applyProtection="1">
      <alignment horizontal="center"/>
      <protection locked="0"/>
    </xf>
    <xf numFmtId="168" fontId="104" fillId="18" borderId="3" xfId="0" applyNumberFormat="1" applyFont="1" applyFill="1" applyBorder="1" applyAlignment="1" applyProtection="1">
      <alignment horizontal="center"/>
      <protection locked="0"/>
    </xf>
    <xf numFmtId="14" fontId="4" fillId="0" borderId="3" xfId="0" applyNumberFormat="1" applyFont="1" applyBorder="1" applyAlignment="1">
      <alignment horizontal="center"/>
    </xf>
    <xf numFmtId="165" fontId="109" fillId="0" borderId="2" xfId="1" applyFont="1" applyBorder="1" applyAlignment="1">
      <alignment horizontal="center" vertical="center"/>
    </xf>
    <xf numFmtId="165" fontId="109" fillId="0" borderId="11" xfId="1" applyFont="1" applyBorder="1" applyAlignment="1">
      <alignment horizontal="center" vertical="center"/>
    </xf>
    <xf numFmtId="165" fontId="109" fillId="0" borderId="3" xfId="1" applyFont="1" applyBorder="1" applyAlignment="1">
      <alignment horizontal="center" vertical="center"/>
    </xf>
    <xf numFmtId="0" fontId="29" fillId="0" borderId="8" xfId="0" applyFont="1" applyBorder="1" applyAlignment="1">
      <alignment horizontal="center"/>
    </xf>
    <xf numFmtId="0" fontId="29" fillId="0" borderId="4" xfId="0" applyFont="1" applyBorder="1" applyAlignment="1">
      <alignment horizontal="center"/>
    </xf>
    <xf numFmtId="165" fontId="37" fillId="0" borderId="2" xfId="1" applyFont="1" applyBorder="1" applyAlignment="1">
      <alignment horizontal="center" vertical="center"/>
    </xf>
    <xf numFmtId="165" fontId="37" fillId="0" borderId="11" xfId="1" applyFont="1" applyBorder="1" applyAlignment="1">
      <alignment horizontal="center" vertical="center"/>
    </xf>
    <xf numFmtId="0" fontId="97" fillId="3" borderId="25" xfId="0" applyFont="1" applyFill="1" applyBorder="1" applyAlignment="1">
      <alignment horizontal="center" vertical="center"/>
    </xf>
    <xf numFmtId="0" fontId="97" fillId="3" borderId="16" xfId="0" applyFont="1" applyFill="1" applyBorder="1" applyAlignment="1">
      <alignment horizontal="center" vertical="center"/>
    </xf>
    <xf numFmtId="165" fontId="117" fillId="0" borderId="2" xfId="1" applyFont="1" applyBorder="1" applyAlignment="1">
      <alignment horizontal="center"/>
    </xf>
    <xf numFmtId="165" fontId="117" fillId="0" borderId="11" xfId="1" applyFont="1" applyBorder="1" applyAlignment="1">
      <alignment horizontal="center"/>
    </xf>
    <xf numFmtId="165" fontId="117" fillId="0" borderId="3" xfId="1" applyFont="1" applyBorder="1" applyAlignment="1">
      <alignment horizontal="center"/>
    </xf>
    <xf numFmtId="0" fontId="44" fillId="3" borderId="4" xfId="0" applyFont="1" applyFill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14" fontId="36" fillId="0" borderId="2" xfId="0" applyNumberFormat="1" applyFont="1" applyBorder="1" applyAlignment="1">
      <alignment horizontal="center"/>
    </xf>
    <xf numFmtId="14" fontId="36" fillId="0" borderId="11" xfId="0" applyNumberFormat="1" applyFont="1" applyBorder="1" applyAlignment="1">
      <alignment horizontal="center"/>
    </xf>
    <xf numFmtId="14" fontId="36" fillId="0" borderId="3" xfId="0" applyNumberFormat="1" applyFont="1" applyBorder="1" applyAlignment="1">
      <alignment horizontal="center"/>
    </xf>
    <xf numFmtId="0" fontId="7" fillId="3" borderId="37" xfId="0" applyFont="1" applyFill="1" applyBorder="1" applyAlignment="1">
      <alignment horizontal="left"/>
    </xf>
    <xf numFmtId="0" fontId="7" fillId="3" borderId="0" xfId="0" applyFont="1" applyFill="1" applyAlignment="1">
      <alignment horizontal="left"/>
    </xf>
    <xf numFmtId="0" fontId="38" fillId="3" borderId="25" xfId="0" applyFont="1" applyFill="1" applyBorder="1" applyAlignment="1" applyProtection="1">
      <alignment horizontal="center"/>
      <protection locked="0"/>
    </xf>
    <xf numFmtId="0" fontId="38" fillId="3" borderId="16" xfId="0" applyFont="1" applyFill="1" applyBorder="1" applyAlignment="1" applyProtection="1">
      <alignment horizontal="center"/>
      <protection locked="0"/>
    </xf>
    <xf numFmtId="0" fontId="7" fillId="3" borderId="25" xfId="0" applyFont="1" applyFill="1" applyBorder="1" applyAlignment="1" applyProtection="1">
      <alignment horizontal="center"/>
      <protection locked="0"/>
    </xf>
    <xf numFmtId="0" fontId="7" fillId="3" borderId="16" xfId="0" applyFont="1" applyFill="1" applyBorder="1" applyAlignment="1" applyProtection="1">
      <alignment horizontal="center"/>
      <protection locked="0"/>
    </xf>
    <xf numFmtId="0" fontId="111" fillId="3" borderId="43" xfId="0" applyFont="1" applyFill="1" applyBorder="1" applyAlignment="1">
      <alignment horizontal="center" vertical="center"/>
    </xf>
    <xf numFmtId="172" fontId="48" fillId="3" borderId="0" xfId="0" applyNumberFormat="1" applyFont="1" applyFill="1" applyAlignment="1" applyProtection="1">
      <alignment horizontal="center"/>
      <protection locked="0"/>
    </xf>
    <xf numFmtId="0" fontId="70" fillId="2" borderId="13" xfId="0" applyFont="1" applyFill="1" applyBorder="1" applyAlignment="1">
      <alignment horizontal="center" vertical="center"/>
    </xf>
    <xf numFmtId="0" fontId="70" fillId="2" borderId="23" xfId="0" applyFont="1" applyFill="1" applyBorder="1" applyAlignment="1">
      <alignment horizontal="center" vertical="center"/>
    </xf>
    <xf numFmtId="0" fontId="71" fillId="2" borderId="36" xfId="0" applyFont="1" applyFill="1" applyBorder="1" applyAlignment="1">
      <alignment horizontal="center" vertical="center"/>
    </xf>
    <xf numFmtId="0" fontId="71" fillId="2" borderId="23" xfId="0" applyFont="1" applyFill="1" applyBorder="1" applyAlignment="1">
      <alignment horizontal="center" vertical="center"/>
    </xf>
    <xf numFmtId="0" fontId="24" fillId="7" borderId="18" xfId="0" applyFont="1" applyFill="1" applyBorder="1" applyAlignment="1">
      <alignment horizontal="center" vertical="center"/>
    </xf>
    <xf numFmtId="0" fontId="60" fillId="2" borderId="32" xfId="0" applyFont="1" applyFill="1" applyBorder="1" applyAlignment="1">
      <alignment horizontal="center"/>
    </xf>
    <xf numFmtId="0" fontId="4" fillId="24" borderId="0" xfId="0" applyFont="1" applyFill="1" applyAlignment="1">
      <alignment horizontal="center" vertical="center"/>
    </xf>
    <xf numFmtId="0" fontId="4" fillId="24" borderId="39" xfId="0" applyFont="1" applyFill="1" applyBorder="1" applyAlignment="1">
      <alignment horizontal="center" vertical="center"/>
    </xf>
    <xf numFmtId="0" fontId="4" fillId="24" borderId="40" xfId="0" applyFont="1" applyFill="1" applyBorder="1" applyAlignment="1">
      <alignment horizontal="center" vertical="center"/>
    </xf>
    <xf numFmtId="0" fontId="4" fillId="24" borderId="41" xfId="0" applyFont="1" applyFill="1" applyBorder="1" applyAlignment="1">
      <alignment horizontal="center" vertical="center"/>
    </xf>
    <xf numFmtId="0" fontId="95" fillId="3" borderId="0" xfId="5" applyFont="1" applyFill="1" applyAlignment="1">
      <alignment horizontal="center"/>
    </xf>
    <xf numFmtId="0" fontId="51" fillId="2" borderId="13" xfId="4" applyFont="1" applyFill="1" applyBorder="1" applyAlignment="1">
      <alignment horizontal="center"/>
    </xf>
    <xf numFmtId="0" fontId="80" fillId="9" borderId="9" xfId="5" applyFont="1" applyFill="1" applyBorder="1" applyAlignment="1">
      <alignment horizontal="center" vertical="center"/>
    </xf>
    <xf numFmtId="165" fontId="80" fillId="9" borderId="9" xfId="1" applyFont="1" applyFill="1" applyBorder="1" applyAlignment="1">
      <alignment horizontal="center" vertical="center"/>
    </xf>
    <xf numFmtId="0" fontId="27" fillId="2" borderId="1" xfId="4" applyFont="1" applyFill="1" applyBorder="1" applyAlignment="1">
      <alignment horizontal="center"/>
    </xf>
    <xf numFmtId="165" fontId="14" fillId="15" borderId="2" xfId="1" applyFont="1" applyFill="1" applyBorder="1" applyAlignment="1">
      <alignment horizontal="center"/>
    </xf>
    <xf numFmtId="165" fontId="14" fillId="15" borderId="3" xfId="1" applyFont="1" applyFill="1" applyBorder="1" applyAlignment="1">
      <alignment horizontal="center"/>
    </xf>
    <xf numFmtId="165" fontId="14" fillId="2" borderId="2" xfId="1" applyFont="1" applyFill="1" applyBorder="1" applyAlignment="1">
      <alignment horizontal="center"/>
    </xf>
    <xf numFmtId="165" fontId="14" fillId="2" borderId="3" xfId="1" applyFont="1" applyFill="1" applyBorder="1" applyAlignment="1">
      <alignment horizontal="center"/>
    </xf>
    <xf numFmtId="165" fontId="16" fillId="3" borderId="2" xfId="1" applyFont="1" applyFill="1" applyBorder="1" applyAlignment="1">
      <alignment horizontal="center"/>
    </xf>
    <xf numFmtId="165" fontId="16" fillId="3" borderId="3" xfId="1" applyFont="1" applyFill="1" applyBorder="1" applyAlignment="1">
      <alignment horizontal="center"/>
    </xf>
    <xf numFmtId="165" fontId="17" fillId="3" borderId="2" xfId="1" applyFont="1" applyFill="1" applyBorder="1" applyAlignment="1">
      <alignment horizontal="center"/>
    </xf>
    <xf numFmtId="165" fontId="17" fillId="3" borderId="3" xfId="1" applyFont="1" applyFill="1" applyBorder="1" applyAlignment="1">
      <alignment horizontal="center"/>
    </xf>
  </cellXfs>
  <cellStyles count="9">
    <cellStyle name="Hiperlink" xfId="4" builtinId="8"/>
    <cellStyle name="Hyperlink" xfId="8" xr:uid="{00000000-0005-0000-0000-000001000000}"/>
    <cellStyle name="Moeda" xfId="1" builtinId="4"/>
    <cellStyle name="Moeda 2" xfId="6" xr:uid="{00000000-0005-0000-0000-000003000000}"/>
    <cellStyle name="Normal" xfId="0" builtinId="0"/>
    <cellStyle name="Normal 2" xfId="5" xr:uid="{00000000-0005-0000-0000-000005000000}"/>
    <cellStyle name="Porcentagem" xfId="2" builtinId="5"/>
    <cellStyle name="Vírgula" xfId="3" builtinId="3"/>
    <cellStyle name="Vírgula 2" xfId="7" xr:uid="{00000000-0005-0000-0000-000008000000}"/>
  </cellStyles>
  <dxfs count="34"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4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00B050"/>
      </font>
    </dxf>
    <dxf>
      <font>
        <b/>
        <i val="0"/>
        <color rgb="FFFF0000"/>
      </font>
      <fill>
        <patternFill patternType="solid">
          <bgColor theme="0"/>
        </patternFill>
      </fill>
    </dxf>
    <dxf>
      <font>
        <b/>
        <i val="0"/>
        <color theme="9"/>
      </font>
      <fill>
        <patternFill patternType="solid">
          <bgColor theme="0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rgb="FFFFFF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</font>
      <fill>
        <patternFill>
          <bgColor rgb="FFFF9797"/>
        </patternFill>
      </fill>
    </dxf>
    <dxf>
      <font>
        <b/>
        <i val="0"/>
        <color theme="9" tint="0.59996337778862885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33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color rgb="FFFF0000"/>
      </font>
    </dxf>
    <dxf>
      <font>
        <color rgb="FF00B050"/>
      </font>
    </dxf>
    <dxf>
      <font>
        <b/>
        <i val="0"/>
        <color rgb="FF00B0F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66FF33"/>
      <color rgb="FFFEA4EB"/>
      <color rgb="FFFC715A"/>
      <color rgb="FFFF0000"/>
      <color rgb="FFFF3300"/>
      <color rgb="FFFF9797"/>
      <color rgb="FFFE7466"/>
      <color rgb="FFFB5105"/>
      <color rgb="FFFC62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onnections" Target="connection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ustomXml" Target="../customXml/item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AÇÕES</a:t>
            </a:r>
            <a:r>
              <a:rPr lang="pt-BR" baseline="0"/>
              <a:t> / FII</a:t>
            </a:r>
          </a:p>
          <a:p>
            <a:pPr>
              <a:defRPr/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0F4-455F-9C0C-B7F16E3BC66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0C6-4009-BD84-0AA7925AF40D}"/>
              </c:ext>
            </c:extLst>
          </c:dPt>
          <c:cat>
            <c:strRef>
              <c:f>CARTEIRA!$M$34:$M$35</c:f>
              <c:strCache>
                <c:ptCount val="2"/>
                <c:pt idx="0">
                  <c:v> FIIS </c:v>
                </c:pt>
                <c:pt idx="1">
                  <c:v> AÇÕES </c:v>
                </c:pt>
              </c:strCache>
            </c:strRef>
          </c:cat>
          <c:val>
            <c:numRef>
              <c:f>CARTEIRA!$N$34:$N$35</c:f>
              <c:numCache>
                <c:formatCode>_-"R$"* #,##0.00_-;\-"R$"* #,##0.00_-;_-"R$"* "-"??_-;_-@_-</c:formatCode>
                <c:ptCount val="2"/>
                <c:pt idx="0">
                  <c:v>13504.042999999998</c:v>
                </c:pt>
                <c:pt idx="1">
                  <c:v>35666.0845920008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F4-455F-9C0C-B7F16E3BC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DIVIDENDO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DIVIDENDO!A1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hyperlink" Target="#DIVIDENDO!A1"/><Relationship Id="rId1" Type="http://schemas.openxmlformats.org/officeDocument/2006/relationships/hyperlink" Target="#R.FINANCEIR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R.FINANCEIRO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DIVIDENDO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DIVIDENDO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DIVIDENDO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DIVIDENDO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DIVIDENDO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DIVIDENDO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DIVIDENDO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DIVIDENDO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DIVIDENDO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DIVIDENDO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DIVIDENDO!A1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hyperlink" Target="#CARTEIRA!A1"/><Relationship Id="rId1" Type="http://schemas.openxmlformats.org/officeDocument/2006/relationships/chart" Target="../charts/chart1.xml"/></Relationships>
</file>

<file path=xl/drawings/_rels/drawing3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9.jpeg"/><Relationship Id="rId18" Type="http://schemas.openxmlformats.org/officeDocument/2006/relationships/hyperlink" Target="#CAML3!A1"/><Relationship Id="rId3" Type="http://schemas.openxmlformats.org/officeDocument/2006/relationships/hyperlink" Target="#ITUB4!A1"/><Relationship Id="rId21" Type="http://schemas.openxmlformats.org/officeDocument/2006/relationships/image" Target="../media/image13.png"/><Relationship Id="rId7" Type="http://schemas.openxmlformats.org/officeDocument/2006/relationships/hyperlink" Target="#STBP3!A1"/><Relationship Id="rId12" Type="http://schemas.openxmlformats.org/officeDocument/2006/relationships/hyperlink" Target="#AGRO3!A1"/><Relationship Id="rId17" Type="http://schemas.openxmlformats.org/officeDocument/2006/relationships/image" Target="../media/image11.jpeg"/><Relationship Id="rId25" Type="http://schemas.openxmlformats.org/officeDocument/2006/relationships/image" Target="../media/image15.png"/><Relationship Id="rId2" Type="http://schemas.openxmlformats.org/officeDocument/2006/relationships/image" Target="../media/image3.png"/><Relationship Id="rId16" Type="http://schemas.openxmlformats.org/officeDocument/2006/relationships/hyperlink" Target="#COGN3!A1"/><Relationship Id="rId20" Type="http://schemas.openxmlformats.org/officeDocument/2006/relationships/hyperlink" Target="#MDIA3!A1"/><Relationship Id="rId1" Type="http://schemas.openxmlformats.org/officeDocument/2006/relationships/hyperlink" Target="#ABEV3!A1"/><Relationship Id="rId6" Type="http://schemas.openxmlformats.org/officeDocument/2006/relationships/image" Target="../media/image5.jpeg"/><Relationship Id="rId11" Type="http://schemas.openxmlformats.org/officeDocument/2006/relationships/image" Target="../media/image8.png"/><Relationship Id="rId24" Type="http://schemas.openxmlformats.org/officeDocument/2006/relationships/hyperlink" Target="#CIEL3!A1"/><Relationship Id="rId5" Type="http://schemas.openxmlformats.org/officeDocument/2006/relationships/hyperlink" Target="#EGIE3!A1"/><Relationship Id="rId15" Type="http://schemas.openxmlformats.org/officeDocument/2006/relationships/image" Target="../media/image10.png"/><Relationship Id="rId23" Type="http://schemas.openxmlformats.org/officeDocument/2006/relationships/image" Target="../media/image14.jpeg"/><Relationship Id="rId10" Type="http://schemas.openxmlformats.org/officeDocument/2006/relationships/image" Target="../media/image7.jpeg"/><Relationship Id="rId19" Type="http://schemas.openxmlformats.org/officeDocument/2006/relationships/image" Target="../media/image12.jpeg"/><Relationship Id="rId4" Type="http://schemas.openxmlformats.org/officeDocument/2006/relationships/image" Target="../media/image4.png"/><Relationship Id="rId9" Type="http://schemas.openxmlformats.org/officeDocument/2006/relationships/hyperlink" Target="#RLOG3!A1"/><Relationship Id="rId14" Type="http://schemas.openxmlformats.org/officeDocument/2006/relationships/hyperlink" Target="#WIZS3!A1"/><Relationship Id="rId22" Type="http://schemas.openxmlformats.org/officeDocument/2006/relationships/hyperlink" Target="#IRBR3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DIVIDENDO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DIVIDENDO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DIVIDENDO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DIVIDENDO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DIVIDENDO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DIVIDEND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0</xdr:colOff>
      <xdr:row>0</xdr:row>
      <xdr:rowOff>0</xdr:rowOff>
    </xdr:from>
    <xdr:to>
      <xdr:col>23</xdr:col>
      <xdr:colOff>1763</xdr:colOff>
      <xdr:row>3</xdr:row>
      <xdr:rowOff>4527</xdr:rowOff>
    </xdr:to>
    <xdr:pic>
      <xdr:nvPicPr>
        <xdr:cNvPr id="2" name="Imagem 1" descr="Dividend yield – Rendimento de dividendo | FII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41389" y="0"/>
          <a:ext cx="1340555" cy="7666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12212</xdr:colOff>
      <xdr:row>35</xdr:row>
      <xdr:rowOff>36635</xdr:rowOff>
    </xdr:from>
    <xdr:to>
      <xdr:col>20</xdr:col>
      <xdr:colOff>0</xdr:colOff>
      <xdr:row>44</xdr:row>
      <xdr:rowOff>73270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4498487" y="6894635"/>
          <a:ext cx="7341088" cy="175113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21</xdr:col>
      <xdr:colOff>0</xdr:colOff>
      <xdr:row>0</xdr:row>
      <xdr:rowOff>73269</xdr:rowOff>
    </xdr:from>
    <xdr:to>
      <xdr:col>21</xdr:col>
      <xdr:colOff>0</xdr:colOff>
      <xdr:row>4</xdr:row>
      <xdr:rowOff>9039</xdr:rowOff>
    </xdr:to>
    <xdr:pic>
      <xdr:nvPicPr>
        <xdr:cNvPr id="3" name="Imagem 2" descr="Dividend yield – Rendimento de dividendo | FII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1500" y="73269"/>
          <a:ext cx="1336186" cy="6977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12212</xdr:colOff>
      <xdr:row>35</xdr:row>
      <xdr:rowOff>36636</xdr:rowOff>
    </xdr:from>
    <xdr:to>
      <xdr:col>20</xdr:col>
      <xdr:colOff>0</xdr:colOff>
      <xdr:row>40</xdr:row>
      <xdr:rowOff>154782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4500868" y="6894636"/>
          <a:ext cx="7333945" cy="107064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/>
            <a:t>A Alupar Investimentos é uma empresa que atua tanto no segmento de transmissão quanto de geração. Em 2019 sua receita era dividida em cerca de 50% para ambos os setores, mas a expectativa é de que a partir de 2021 o segmento de transmissão consolide em cerca de 70%. Atualmente está presente no Brasil, Peru e Colômbia, focando em ativos do setor elétrico que possam trazer bons retornos aos acionistas. No segmento de transmissão possui 30 concessões, com aproximadamente 8 mil km em linhas. Já em geração, possui usinas hidrelétricas e parques eólicos que somam 687 MW de capacidade instalada.</a:t>
          </a:r>
          <a:endParaRPr lang="pt-BR" sz="1100"/>
        </a:p>
      </xdr:txBody>
    </xdr:sp>
    <xdr:clientData/>
  </xdr:twoCellAnchor>
  <xdr:twoCellAnchor editAs="oneCell">
    <xdr:from>
      <xdr:col>21</xdr:col>
      <xdr:colOff>0</xdr:colOff>
      <xdr:row>0</xdr:row>
      <xdr:rowOff>73269</xdr:rowOff>
    </xdr:from>
    <xdr:to>
      <xdr:col>21</xdr:col>
      <xdr:colOff>0</xdr:colOff>
      <xdr:row>4</xdr:row>
      <xdr:rowOff>9039</xdr:rowOff>
    </xdr:to>
    <xdr:pic>
      <xdr:nvPicPr>
        <xdr:cNvPr id="3" name="Imagem 2" descr="Dividend yield – Rendimento de dividendo | FII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1500" y="73269"/>
          <a:ext cx="1336186" cy="6977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35</xdr:row>
      <xdr:rowOff>61059</xdr:rowOff>
    </xdr:from>
    <xdr:to>
      <xdr:col>20</xdr:col>
      <xdr:colOff>0</xdr:colOff>
      <xdr:row>44</xdr:row>
      <xdr:rowOff>158751</xdr:rowOff>
    </xdr:to>
    <xdr:sp macro="" textlink="">
      <xdr:nvSpPr>
        <xdr:cNvPr id="3" name="Retângulo 2" descr="Sobre a empresa&#10;A AES Tietê é uma das maiores geradoras privadas de energia&#10;elétrica do Brasil. Atualmente seu portfólio é composto por 9 usinas&#10;hidrelétricas e três Pequenas Centrais Hidrelétricas, todas na região&#10;de São Paulo. A capacidade instalada é de 2,6 GW.&#10;Além disso, possui o complexo eólico Alto Sertão II, com capacidade&#10;instalada de 386 MW, localizado na Bahia. Existe também o Complexo&#10;Eólico Tucano em construção, também na Bahia e com capacidade&#10;instalada de 259 MW, e o Complexo Eólico Cajuína no Rio Grande do&#10;Norte, com capacidade de 1,1 GW.&#10; Por fim, a empresa possui o Complexo Solar Ouroeste, com capacidade&#10;instalada de 158 MW e o Complexo Solar Guaimbê com capacidade&#10;instalada de 150 MW, localizado no município de Guaimbê, em São&#10;Paulo.&#10;">
          <a:extLst>
            <a:ext uri="{FF2B5EF4-FFF2-40B4-BE49-F238E27FC236}">
              <a16:creationId xmlns:a16="http://schemas.microsoft.com/office/drawing/2014/main" id="{00000000-0008-0000-0E00-000003000000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SpPr/>
      </xdr:nvSpPr>
      <xdr:spPr>
        <a:xfrm>
          <a:off x="5055578" y="7033847"/>
          <a:ext cx="6862884" cy="1856154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200">
              <a:solidFill>
                <a:srgbClr val="FF0000"/>
              </a:solidFill>
            </a:rPr>
            <a:t>Sobre a empresa </a:t>
          </a:r>
        </a:p>
        <a:p>
          <a:pPr algn="l"/>
          <a:r>
            <a:rPr lang="pt-BR" sz="1200"/>
            <a:t>A AES Tietê é uma das maiores geradoras privadas de energia elétrica do Brasil. Atualmente seu portfólio é composto por 9 usinas hidrelétricas e três Pequenas Centrais Hidrelétricas, todas na região de São Paulo. </a:t>
          </a:r>
        </a:p>
        <a:p>
          <a:pPr algn="l"/>
          <a:r>
            <a:rPr lang="pt-BR" sz="1200"/>
            <a:t>A capacidade instalada é de 2,6 GW. Além disso, possui o complexo eólico Alto Sertão II, com capacidade instalada de 386 MW, localizado na Bahia. Existe também o Complexo Eólico Tucano em construção, também na Bahia e com capacidade instalada de 259 MW, e o Complexo Eólico Cajuína no Rio Grande do Norte, com capacidade de 1,1 GW. Por fim, a empresa possui o Complexo Solar Ouroeste, com capacidade instalada de 158 MW e o Complexo Solar Guaimbê com capacidade instalada de 150 MW, localizado no município de Guaimbê, em São Paulo</a:t>
          </a:r>
          <a:r>
            <a:rPr lang="pt-BR"/>
            <a:t>.</a:t>
          </a:r>
          <a:endParaRPr lang="pt-BR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35</xdr:row>
      <xdr:rowOff>69695</xdr:rowOff>
    </xdr:from>
    <xdr:to>
      <xdr:col>19</xdr:col>
      <xdr:colOff>662105</xdr:colOff>
      <xdr:row>42</xdr:row>
      <xdr:rowOff>127775</xdr:rowOff>
    </xdr:to>
    <xdr:sp macro="" textlink="">
      <xdr:nvSpPr>
        <xdr:cNvPr id="3" name="Retângul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3000000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SpPr/>
      </xdr:nvSpPr>
      <xdr:spPr>
        <a:xfrm>
          <a:off x="4681190" y="6772043"/>
          <a:ext cx="7306372" cy="135905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A Sanepar é uma das maiores empresas de saneamento básico do</a:t>
          </a:r>
          <a:r>
            <a:rPr lang="pt-BR" sz="1100" baseline="0"/>
            <a:t> </a:t>
          </a:r>
          <a:r>
            <a:rPr lang="pt-BR" sz="1100"/>
            <a:t>Brasil, com sede em Curitiba/PR, atua desde 1960. É uma companhia</a:t>
          </a:r>
          <a:r>
            <a:rPr lang="pt-BR" sz="1100" baseline="0"/>
            <a:t> </a:t>
          </a:r>
          <a:r>
            <a:rPr lang="pt-BR" sz="1100"/>
            <a:t>de economia mista </a:t>
          </a:r>
          <a:r>
            <a:rPr lang="pt-BR" sz="1100">
              <a:solidFill>
                <a:srgbClr val="FF0000"/>
              </a:solidFill>
            </a:rPr>
            <a:t>governada pelo Estado do Paraná</a:t>
          </a:r>
          <a:r>
            <a:rPr lang="pt-BR" sz="1100"/>
            <a:t>. Seu foco de</a:t>
          </a:r>
          <a:r>
            <a:rPr lang="pt-BR" sz="1100" baseline="0"/>
            <a:t> </a:t>
          </a:r>
          <a:r>
            <a:rPr lang="pt-BR" sz="1100"/>
            <a:t>atuação se reside justamente no Estado do Paraná, prestando serviços</a:t>
          </a:r>
          <a:r>
            <a:rPr lang="pt-BR" sz="1100" baseline="0"/>
            <a:t> </a:t>
          </a:r>
          <a:r>
            <a:rPr lang="pt-BR" sz="1100"/>
            <a:t>de saneamento básico para mais de 340 cidades, além de atuar em</a:t>
          </a:r>
          <a:r>
            <a:rPr lang="pt-BR" sz="1100" baseline="0"/>
            <a:t> </a:t>
          </a:r>
          <a:r>
            <a:rPr lang="pt-BR" sz="1100"/>
            <a:t>cerca de 300 cidades em Santa Catarina.</a:t>
          </a:r>
          <a:r>
            <a:rPr lang="pt-BR" sz="1100" baseline="0"/>
            <a:t> </a:t>
          </a:r>
          <a:r>
            <a:rPr lang="pt-BR" sz="1100"/>
            <a:t>A Empresa também tem investimentos em uma usina de biodigestão</a:t>
          </a:r>
          <a:r>
            <a:rPr lang="pt-BR" sz="1100" baseline="0"/>
            <a:t> </a:t>
          </a:r>
          <a:r>
            <a:rPr lang="pt-BR" sz="1100"/>
            <a:t>de alta tecnologia, a CS Bioenergia. Está situada em Curitiba, tendo</a:t>
          </a:r>
          <a:r>
            <a:rPr lang="pt-BR" sz="1100" baseline="0"/>
            <a:t> </a:t>
          </a:r>
          <a:r>
            <a:rPr lang="pt-BR" sz="1100"/>
            <a:t>como foco a produção de energia a partir do tratamento de lodo de</a:t>
          </a:r>
          <a:r>
            <a:rPr lang="pt-BR" sz="1100" baseline="0"/>
            <a:t> </a:t>
          </a:r>
          <a:r>
            <a:rPr lang="pt-BR" sz="1100"/>
            <a:t>esgoto e materiais orgânicos, um processo completamente inovador.</a:t>
          </a:r>
        </a:p>
        <a:p>
          <a:pPr algn="l"/>
          <a:endParaRPr lang="pt-BR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0</xdr:colOff>
      <xdr:row>0</xdr:row>
      <xdr:rowOff>0</xdr:rowOff>
    </xdr:from>
    <xdr:to>
      <xdr:col>22</xdr:col>
      <xdr:colOff>645318</xdr:colOff>
      <xdr:row>3</xdr:row>
      <xdr:rowOff>109</xdr:rowOff>
    </xdr:to>
    <xdr:pic>
      <xdr:nvPicPr>
        <xdr:cNvPr id="2" name="Imagem 1" descr="Dividend yield – Rendimento de dividendo | FII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34875" y="0"/>
          <a:ext cx="1428749" cy="762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12212</xdr:colOff>
      <xdr:row>35</xdr:row>
      <xdr:rowOff>36635</xdr:rowOff>
    </xdr:from>
    <xdr:to>
      <xdr:col>20</xdr:col>
      <xdr:colOff>0</xdr:colOff>
      <xdr:row>44</xdr:row>
      <xdr:rowOff>73270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SpPr/>
      </xdr:nvSpPr>
      <xdr:spPr>
        <a:xfrm>
          <a:off x="4498487" y="6894635"/>
          <a:ext cx="7341088" cy="175113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0</xdr:colOff>
      <xdr:row>0</xdr:row>
      <xdr:rowOff>0</xdr:rowOff>
    </xdr:from>
    <xdr:to>
      <xdr:col>23</xdr:col>
      <xdr:colOff>1</xdr:colOff>
      <xdr:row>3</xdr:row>
      <xdr:rowOff>3732</xdr:rowOff>
    </xdr:to>
    <xdr:pic>
      <xdr:nvPicPr>
        <xdr:cNvPr id="2" name="Imagem 1" descr="Dividend yield – Rendimento de dividendo | FII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91164" y="0"/>
          <a:ext cx="1330891" cy="7666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13047</xdr:colOff>
      <xdr:row>35</xdr:row>
      <xdr:rowOff>117433</xdr:rowOff>
    </xdr:from>
    <xdr:to>
      <xdr:col>20</xdr:col>
      <xdr:colOff>0</xdr:colOff>
      <xdr:row>40</xdr:row>
      <xdr:rowOff>91337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SpPr/>
      </xdr:nvSpPr>
      <xdr:spPr>
        <a:xfrm>
          <a:off x="4645068" y="7150275"/>
          <a:ext cx="7385137" cy="9525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Paranapanema S.A. atua na fundição e no refino de cobre primário e na produção de semimanufaturados de cobre e suas ligas. É, assim, a única empresa a transformar o cobre mineral em metal no Brasil. As atividades da Companhia abrangem grande parte da cadeia industrial do material, seguindo até a fabricação e a venda de produtos e coprodutos, como vergalhões, fios trefilados, laminados, barras, tubos, conexões, entre outros. </a:t>
          </a:r>
          <a:endParaRPr lang="pt-BR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12212</xdr:colOff>
      <xdr:row>35</xdr:row>
      <xdr:rowOff>36635</xdr:rowOff>
    </xdr:from>
    <xdr:to>
      <xdr:col>19</xdr:col>
      <xdr:colOff>0</xdr:colOff>
      <xdr:row>44</xdr:row>
      <xdr:rowOff>73270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3921E644-4B2E-49EA-918D-41F71A11E5BF}"/>
            </a:ext>
          </a:extLst>
        </xdr:cNvPr>
        <xdr:cNvSpPr/>
      </xdr:nvSpPr>
      <xdr:spPr>
        <a:xfrm>
          <a:off x="4498487" y="6866060"/>
          <a:ext cx="6731488" cy="175113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12212</xdr:colOff>
      <xdr:row>35</xdr:row>
      <xdr:rowOff>36635</xdr:rowOff>
    </xdr:from>
    <xdr:to>
      <xdr:col>20</xdr:col>
      <xdr:colOff>0</xdr:colOff>
      <xdr:row>44</xdr:row>
      <xdr:rowOff>73270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SpPr/>
      </xdr:nvSpPr>
      <xdr:spPr>
        <a:xfrm>
          <a:off x="4498487" y="6894635"/>
          <a:ext cx="7341088" cy="175113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21</xdr:col>
      <xdr:colOff>0</xdr:colOff>
      <xdr:row>0</xdr:row>
      <xdr:rowOff>73269</xdr:rowOff>
    </xdr:from>
    <xdr:to>
      <xdr:col>21</xdr:col>
      <xdr:colOff>0</xdr:colOff>
      <xdr:row>4</xdr:row>
      <xdr:rowOff>9039</xdr:rowOff>
    </xdr:to>
    <xdr:pic>
      <xdr:nvPicPr>
        <xdr:cNvPr id="3" name="Imagem 2" descr="Dividend yield – Rendimento de dividendo | FII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1500" y="73269"/>
          <a:ext cx="1336186" cy="6977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12212</xdr:colOff>
      <xdr:row>35</xdr:row>
      <xdr:rowOff>36635</xdr:rowOff>
    </xdr:from>
    <xdr:to>
      <xdr:col>20</xdr:col>
      <xdr:colOff>0</xdr:colOff>
      <xdr:row>44</xdr:row>
      <xdr:rowOff>73270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SpPr/>
      </xdr:nvSpPr>
      <xdr:spPr>
        <a:xfrm>
          <a:off x="4498487" y="6894635"/>
          <a:ext cx="7341088" cy="175113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21</xdr:col>
      <xdr:colOff>0</xdr:colOff>
      <xdr:row>0</xdr:row>
      <xdr:rowOff>73269</xdr:rowOff>
    </xdr:from>
    <xdr:to>
      <xdr:col>21</xdr:col>
      <xdr:colOff>0</xdr:colOff>
      <xdr:row>4</xdr:row>
      <xdr:rowOff>9039</xdr:rowOff>
    </xdr:to>
    <xdr:pic>
      <xdr:nvPicPr>
        <xdr:cNvPr id="3" name="Imagem 2" descr="Dividend yield – Rendimento de dividendo | FII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1500" y="73269"/>
          <a:ext cx="1336186" cy="6977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0</xdr:colOff>
      <xdr:row>0</xdr:row>
      <xdr:rowOff>76200</xdr:rowOff>
    </xdr:from>
    <xdr:to>
      <xdr:col>23</xdr:col>
      <xdr:colOff>38100</xdr:colOff>
      <xdr:row>3</xdr:row>
      <xdr:rowOff>9525</xdr:rowOff>
    </xdr:to>
    <xdr:pic>
      <xdr:nvPicPr>
        <xdr:cNvPr id="3" name="Imagem 2" descr="Dividend yield – Rendimento de dividendo | FII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3000000}"/>
            </a:ext>
            <a:ext uri="{147F2762-F138-4A5C-976F-8EAC2B608ADB}">
              <a16:predDERef xmlns:a16="http://schemas.microsoft.com/office/drawing/2014/main" pred="{CB598708-1B2A-4574-867C-6A0774810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1500" y="76200"/>
          <a:ext cx="1514475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12212</xdr:colOff>
      <xdr:row>35</xdr:row>
      <xdr:rowOff>36635</xdr:rowOff>
    </xdr:from>
    <xdr:to>
      <xdr:col>20</xdr:col>
      <xdr:colOff>0</xdr:colOff>
      <xdr:row>44</xdr:row>
      <xdr:rowOff>73270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DD5D812F-D989-4014-A027-903FF42A319D}"/>
            </a:ext>
          </a:extLst>
        </xdr:cNvPr>
        <xdr:cNvSpPr/>
      </xdr:nvSpPr>
      <xdr:spPr>
        <a:xfrm>
          <a:off x="4498487" y="6866060"/>
          <a:ext cx="7341088" cy="175113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solidFill>
                <a:schemeClr val="dk1"/>
              </a:solidFill>
              <a:latin typeface="+mn-lt"/>
              <a:ea typeface="+mn-lt"/>
              <a:cs typeface="+mn-lt"/>
            </a:rPr>
            <a:t>A BB Seguridade Participações S.A. é uma empresa brasileira que atua no setor de seguros. As atividades da empresa se dividem em dois segmentos: Seguros e Corretagem. A divisão Seguros oferece seguros de vida, propriedade e acidentes, veículos, riscos especiais, financeiro e transporte, planos odontológicos, de previdência privada e de capitalização, bem como resseguro. A divisão Corretagem concentra-se na corretagem de seguros, gestão dos planos de previdência e capitalização, bem como na promoção de produtos de seguros e resseguros. Além disso, presta consultoria relacionada à seleção de seguros. As subsidiárias da empresa incluem a BB Seguros Participações S.A. e a BB Cor Participações S.A. A empresa é controlada pelo BANCO DO BRASIL S.A.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12212</xdr:colOff>
      <xdr:row>35</xdr:row>
      <xdr:rowOff>36635</xdr:rowOff>
    </xdr:from>
    <xdr:to>
      <xdr:col>20</xdr:col>
      <xdr:colOff>0</xdr:colOff>
      <xdr:row>44</xdr:row>
      <xdr:rowOff>73270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SpPr/>
      </xdr:nvSpPr>
      <xdr:spPr>
        <a:xfrm>
          <a:off x="4498487" y="6866060"/>
          <a:ext cx="7341088" cy="175113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>
              <a:solidFill>
                <a:schemeClr val="dk1"/>
              </a:solidFill>
              <a:latin typeface="+mn-lt"/>
              <a:ea typeface="+mn-lt"/>
              <a:cs typeface="+mn-lt"/>
            </a:rPr>
            <a:t>A CCP - Cyrela Commercial Properties é uma empresa de incorporação de empreendimentos imobiliários e administração de shopping centers, lançada em 2007 porém anteriormente de sua criação, a Cyrela já era uma empresa consolidada, focada em incorporação e construção de imóveis residenciais.</a:t>
          </a: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0</xdr:colOff>
      <xdr:row>0</xdr:row>
      <xdr:rowOff>0</xdr:rowOff>
    </xdr:from>
    <xdr:to>
      <xdr:col>23</xdr:col>
      <xdr:colOff>0</xdr:colOff>
      <xdr:row>3</xdr:row>
      <xdr:rowOff>0</xdr:rowOff>
    </xdr:to>
    <xdr:pic>
      <xdr:nvPicPr>
        <xdr:cNvPr id="2" name="Imagem 1" descr="Dividend yield – Rendimento de dividendo | FII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58675" y="0"/>
          <a:ext cx="169545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0</xdr:colOff>
      <xdr:row>0</xdr:row>
      <xdr:rowOff>0</xdr:rowOff>
    </xdr:from>
    <xdr:to>
      <xdr:col>22</xdr:col>
      <xdr:colOff>763037</xdr:colOff>
      <xdr:row>2</xdr:row>
      <xdr:rowOff>375876</xdr:rowOff>
    </xdr:to>
    <xdr:pic>
      <xdr:nvPicPr>
        <xdr:cNvPr id="2" name="Imagem 1" descr="Dividend yield – Rendimento de dividendo | FII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38269" y="0"/>
          <a:ext cx="1502019" cy="7666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35</xdr:row>
      <xdr:rowOff>37111</xdr:rowOff>
    </xdr:from>
    <xdr:to>
      <xdr:col>19</xdr:col>
      <xdr:colOff>569026</xdr:colOff>
      <xdr:row>38</xdr:row>
      <xdr:rowOff>37110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0000000-0008-0000-2600-000003000000}"/>
            </a:ext>
          </a:extLst>
        </xdr:cNvPr>
        <xdr:cNvSpPr/>
      </xdr:nvSpPr>
      <xdr:spPr>
        <a:xfrm>
          <a:off x="4391396" y="6729351"/>
          <a:ext cx="6655130" cy="55665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O Fundo tem como objetivo a geração</a:t>
          </a:r>
          <a:r>
            <a:rPr lang="pt-BR" sz="1100" baseline="0"/>
            <a:t> de renda de aluguel mensal através da locação de um portfólio diversificado de prédios corporativos e galpões logísticos.</a:t>
          </a:r>
          <a:endParaRPr lang="pt-BR" sz="1100"/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12212</xdr:colOff>
      <xdr:row>35</xdr:row>
      <xdr:rowOff>36635</xdr:rowOff>
    </xdr:from>
    <xdr:to>
      <xdr:col>20</xdr:col>
      <xdr:colOff>0</xdr:colOff>
      <xdr:row>46</xdr:row>
      <xdr:rowOff>73270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SpPr/>
      </xdr:nvSpPr>
      <xdr:spPr>
        <a:xfrm>
          <a:off x="4498487" y="6894635"/>
          <a:ext cx="7341088" cy="175113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21</xdr:col>
      <xdr:colOff>0</xdr:colOff>
      <xdr:row>0</xdr:row>
      <xdr:rowOff>73269</xdr:rowOff>
    </xdr:from>
    <xdr:to>
      <xdr:col>21</xdr:col>
      <xdr:colOff>0</xdr:colOff>
      <xdr:row>4</xdr:row>
      <xdr:rowOff>9039</xdr:rowOff>
    </xdr:to>
    <xdr:pic>
      <xdr:nvPicPr>
        <xdr:cNvPr id="3" name="Imagem 2" descr="Dividend yield – Rendimento de dividendo | FII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1500" y="73269"/>
          <a:ext cx="1336186" cy="6977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12212</xdr:colOff>
      <xdr:row>35</xdr:row>
      <xdr:rowOff>36635</xdr:rowOff>
    </xdr:from>
    <xdr:to>
      <xdr:col>20</xdr:col>
      <xdr:colOff>0</xdr:colOff>
      <xdr:row>44</xdr:row>
      <xdr:rowOff>73270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SpPr/>
      </xdr:nvSpPr>
      <xdr:spPr>
        <a:xfrm>
          <a:off x="4498487" y="6894635"/>
          <a:ext cx="7341088" cy="175113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21</xdr:col>
      <xdr:colOff>0</xdr:colOff>
      <xdr:row>0</xdr:row>
      <xdr:rowOff>73269</xdr:rowOff>
    </xdr:from>
    <xdr:to>
      <xdr:col>21</xdr:col>
      <xdr:colOff>0</xdr:colOff>
      <xdr:row>4</xdr:row>
      <xdr:rowOff>9039</xdr:rowOff>
    </xdr:to>
    <xdr:pic>
      <xdr:nvPicPr>
        <xdr:cNvPr id="3" name="Imagem 2" descr="Dividend yield – Rendimento de dividendo | FII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1500" y="73269"/>
          <a:ext cx="1336186" cy="6977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12212</xdr:colOff>
      <xdr:row>35</xdr:row>
      <xdr:rowOff>36635</xdr:rowOff>
    </xdr:from>
    <xdr:to>
      <xdr:col>20</xdr:col>
      <xdr:colOff>0</xdr:colOff>
      <xdr:row>44</xdr:row>
      <xdr:rowOff>73270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SpPr/>
      </xdr:nvSpPr>
      <xdr:spPr>
        <a:xfrm>
          <a:off x="4498487" y="6866060"/>
          <a:ext cx="7341088" cy="175113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21</xdr:col>
      <xdr:colOff>0</xdr:colOff>
      <xdr:row>0</xdr:row>
      <xdr:rowOff>73269</xdr:rowOff>
    </xdr:from>
    <xdr:to>
      <xdr:col>21</xdr:col>
      <xdr:colOff>0</xdr:colOff>
      <xdr:row>3</xdr:row>
      <xdr:rowOff>132864</xdr:rowOff>
    </xdr:to>
    <xdr:pic>
      <xdr:nvPicPr>
        <xdr:cNvPr id="3" name="Imagem 2" descr="Dividend yield – Rendimento de dividendo | FII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A00-000003000000}"/>
            </a:ext>
            <a:ext uri="{147F2762-F138-4A5C-976F-8EAC2B608ADB}">
              <a16:predDERef xmlns:a16="http://schemas.microsoft.com/office/drawing/2014/main" pred="{9E654AA9-131D-4404-9860-F41092A582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1500" y="73269"/>
          <a:ext cx="0" cy="859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12212</xdr:colOff>
      <xdr:row>35</xdr:row>
      <xdr:rowOff>36635</xdr:rowOff>
    </xdr:from>
    <xdr:to>
      <xdr:col>19</xdr:col>
      <xdr:colOff>0</xdr:colOff>
      <xdr:row>44</xdr:row>
      <xdr:rowOff>73270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C4F62ACE-D80E-4B56-B4AB-97B3D56674FA}"/>
            </a:ext>
          </a:extLst>
        </xdr:cNvPr>
        <xdr:cNvSpPr/>
      </xdr:nvSpPr>
      <xdr:spPr>
        <a:xfrm>
          <a:off x="4498487" y="6866060"/>
          <a:ext cx="6731488" cy="175113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>
              <a:solidFill>
                <a:schemeClr val="dk1"/>
              </a:solidFill>
              <a:latin typeface="+mn-lt"/>
              <a:ea typeface="+mn-lt"/>
              <a:cs typeface="+mn-lt"/>
            </a:rPr>
            <a:t> FI AGRO </a:t>
          </a:r>
        </a:p>
        <a:p>
          <a:pPr marL="0" indent="0" algn="l"/>
          <a:endParaRPr lang="en-US" sz="1100">
            <a:solidFill>
              <a:schemeClr val="dk1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12212</xdr:colOff>
      <xdr:row>35</xdr:row>
      <xdr:rowOff>36635</xdr:rowOff>
    </xdr:from>
    <xdr:to>
      <xdr:col>19</xdr:col>
      <xdr:colOff>0</xdr:colOff>
      <xdr:row>44</xdr:row>
      <xdr:rowOff>73270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518E030B-8377-4228-AB7F-9C6C54173A0C}"/>
            </a:ext>
          </a:extLst>
        </xdr:cNvPr>
        <xdr:cNvSpPr/>
      </xdr:nvSpPr>
      <xdr:spPr>
        <a:xfrm>
          <a:off x="4498487" y="6866060"/>
          <a:ext cx="6731488" cy="175113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12212</xdr:colOff>
      <xdr:row>35</xdr:row>
      <xdr:rowOff>36635</xdr:rowOff>
    </xdr:from>
    <xdr:to>
      <xdr:col>20</xdr:col>
      <xdr:colOff>0</xdr:colOff>
      <xdr:row>44</xdr:row>
      <xdr:rowOff>73270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4498487" y="6894635"/>
          <a:ext cx="7341088" cy="175113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PRODUÇÃO DE ETANOL E AÇÚCAR</a:t>
          </a:r>
        </a:p>
        <a:p>
          <a:pPr algn="l"/>
          <a:endParaRPr lang="pt-BR" sz="1100"/>
        </a:p>
      </xdr:txBody>
    </xdr:sp>
    <xdr:clientData/>
  </xdr:twoCellAnchor>
  <xdr:twoCellAnchor editAs="oneCell">
    <xdr:from>
      <xdr:col>21</xdr:col>
      <xdr:colOff>0</xdr:colOff>
      <xdr:row>0</xdr:row>
      <xdr:rowOff>73269</xdr:rowOff>
    </xdr:from>
    <xdr:to>
      <xdr:col>21</xdr:col>
      <xdr:colOff>0</xdr:colOff>
      <xdr:row>3</xdr:row>
      <xdr:rowOff>170964</xdr:rowOff>
    </xdr:to>
    <xdr:pic>
      <xdr:nvPicPr>
        <xdr:cNvPr id="3" name="Imagem 2" descr="Dividend yield – Rendimento de dividendo | FII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1500" y="73269"/>
          <a:ext cx="1336186" cy="6977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12212</xdr:colOff>
      <xdr:row>35</xdr:row>
      <xdr:rowOff>36635</xdr:rowOff>
    </xdr:from>
    <xdr:to>
      <xdr:col>19</xdr:col>
      <xdr:colOff>0</xdr:colOff>
      <xdr:row>44</xdr:row>
      <xdr:rowOff>73270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SpPr/>
      </xdr:nvSpPr>
      <xdr:spPr>
        <a:xfrm>
          <a:off x="5214327" y="7058270"/>
          <a:ext cx="6740769" cy="179509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59872</xdr:colOff>
      <xdr:row>35</xdr:row>
      <xdr:rowOff>97971</xdr:rowOff>
    </xdr:from>
    <xdr:to>
      <xdr:col>13</xdr:col>
      <xdr:colOff>2355396</xdr:colOff>
      <xdr:row>43</xdr:row>
      <xdr:rowOff>170090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2B00-000005000000}"/>
            </a:ext>
            <a:ext uri="{147F2762-F138-4A5C-976F-8EAC2B608ADB}">
              <a16:predDERef xmlns:a16="http://schemas.microsoft.com/office/drawing/2014/main" pred="{00000000-0008-0000-2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0</xdr:colOff>
      <xdr:row>13</xdr:row>
      <xdr:rowOff>47625</xdr:rowOff>
    </xdr:from>
    <xdr:to>
      <xdr:col>14</xdr:col>
      <xdr:colOff>266702</xdr:colOff>
      <xdr:row>23</xdr:row>
      <xdr:rowOff>28575</xdr:rowOff>
    </xdr:to>
    <xdr:pic>
      <xdr:nvPicPr>
        <xdr:cNvPr id="9" name="Imagem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2380EAD-972B-4823-ABC3-19161EC6526D}"/>
            </a:ext>
            <a:ext uri="{147F2762-F138-4A5C-976F-8EAC2B608ADB}">
              <a16:predDERef xmlns:a16="http://schemas.microsoft.com/office/drawing/2014/main" pred="{E504E46D-8F80-41A4-8EED-079B0293DF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21000" y="3200400"/>
          <a:ext cx="5200650" cy="2590800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911232</xdr:colOff>
      <xdr:row>42</xdr:row>
      <xdr:rowOff>119063</xdr:rowOff>
    </xdr:from>
    <xdr:to>
      <xdr:col>13</xdr:col>
      <xdr:colOff>759024</xdr:colOff>
      <xdr:row>45</xdr:row>
      <xdr:rowOff>147310</xdr:rowOff>
    </xdr:to>
    <xdr:pic>
      <xdr:nvPicPr>
        <xdr:cNvPr id="5" name="Imagem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6193" y="7203282"/>
          <a:ext cx="2243924" cy="1297453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10</xdr:col>
      <xdr:colOff>216284</xdr:colOff>
      <xdr:row>21</xdr:row>
      <xdr:rowOff>19644</xdr:rowOff>
    </xdr:from>
    <xdr:to>
      <xdr:col>11</xdr:col>
      <xdr:colOff>645933</xdr:colOff>
      <xdr:row>24</xdr:row>
      <xdr:rowOff>594</xdr:rowOff>
    </xdr:to>
    <xdr:pic>
      <xdr:nvPicPr>
        <xdr:cNvPr id="7" name="Imagem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2D00-000007000000}"/>
            </a:ext>
            <a:ext uri="{147F2762-F138-4A5C-976F-8EAC2B608ADB}">
              <a16:predDERef xmlns:a16="http://schemas.microsoft.com/office/drawing/2014/main" pred="{00000000-0008-0000-2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9334" y="4134444"/>
          <a:ext cx="1620274" cy="70485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11</xdr:col>
      <xdr:colOff>967382</xdr:colOff>
      <xdr:row>49</xdr:row>
      <xdr:rowOff>193477</xdr:rowOff>
    </xdr:from>
    <xdr:to>
      <xdr:col>13</xdr:col>
      <xdr:colOff>654843</xdr:colOff>
      <xdr:row>53</xdr:row>
      <xdr:rowOff>110133</xdr:rowOff>
    </xdr:to>
    <xdr:pic>
      <xdr:nvPicPr>
        <xdr:cNvPr id="11" name="Imagem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2D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32343" y="8736211"/>
          <a:ext cx="2083593" cy="1696641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7</xdr:col>
      <xdr:colOff>375060</xdr:colOff>
      <xdr:row>48</xdr:row>
      <xdr:rowOff>104180</xdr:rowOff>
    </xdr:from>
    <xdr:to>
      <xdr:col>11</xdr:col>
      <xdr:colOff>699491</xdr:colOff>
      <xdr:row>50</xdr:row>
      <xdr:rowOff>148715</xdr:rowOff>
    </xdr:to>
    <xdr:pic>
      <xdr:nvPicPr>
        <xdr:cNvPr id="13" name="Imagem 1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2D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59279" y="8438555"/>
          <a:ext cx="3405174" cy="897023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7</xdr:col>
      <xdr:colOff>247054</xdr:colOff>
      <xdr:row>20</xdr:row>
      <xdr:rowOff>147658</xdr:rowOff>
    </xdr:from>
    <xdr:to>
      <xdr:col>10</xdr:col>
      <xdr:colOff>161926</xdr:colOff>
      <xdr:row>24</xdr:row>
      <xdr:rowOff>186333</xdr:rowOff>
    </xdr:to>
    <xdr:pic>
      <xdr:nvPicPr>
        <xdr:cNvPr id="21" name="Imagem 2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2D00-000015000000}"/>
            </a:ext>
            <a:ext uri="{147F2762-F138-4A5C-976F-8EAC2B608ADB}">
              <a16:predDERef xmlns:a16="http://schemas.microsoft.com/office/drawing/2014/main" pred="{00000000-0008-0000-2D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14629" y="4052908"/>
          <a:ext cx="1810347" cy="1076900"/>
        </a:xfrm>
        <a:prstGeom prst="rect">
          <a:avLst/>
        </a:prstGeom>
      </xdr:spPr>
    </xdr:pic>
    <xdr:clientData/>
  </xdr:twoCellAnchor>
  <xdr:twoCellAnchor editAs="oneCell">
    <xdr:from>
      <xdr:col>8</xdr:col>
      <xdr:colOff>491132</xdr:colOff>
      <xdr:row>53</xdr:row>
      <xdr:rowOff>91218</xdr:rowOff>
    </xdr:from>
    <xdr:to>
      <xdr:col>11</xdr:col>
      <xdr:colOff>386952</xdr:colOff>
      <xdr:row>57</xdr:row>
      <xdr:rowOff>1460</xdr:rowOff>
    </xdr:to>
    <xdr:pic>
      <xdr:nvPicPr>
        <xdr:cNvPr id="12" name="Imagem 11" descr="Ambev faz hackathon com jovens para criar soluções inovadoras de TI. - CBSI  | SISTEMAS DE INFORMAÇÃO.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D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85546" y="9467390"/>
          <a:ext cx="2366367" cy="15961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344705</xdr:colOff>
      <xdr:row>42</xdr:row>
      <xdr:rowOff>29765</xdr:rowOff>
    </xdr:from>
    <xdr:to>
      <xdr:col>10</xdr:col>
      <xdr:colOff>182913</xdr:colOff>
      <xdr:row>45</xdr:row>
      <xdr:rowOff>58339</xdr:rowOff>
    </xdr:to>
    <xdr:pic>
      <xdr:nvPicPr>
        <xdr:cNvPr id="14" name="Imagem 13" descr="AGRO3 (Brasilagro) - Indicadores, Cotação, Dividendos - Investidor10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2D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8924" y="7113984"/>
          <a:ext cx="1728326" cy="1213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288131</xdr:colOff>
      <xdr:row>8</xdr:row>
      <xdr:rowOff>206575</xdr:rowOff>
    </xdr:from>
    <xdr:to>
      <xdr:col>10</xdr:col>
      <xdr:colOff>64889</xdr:colOff>
      <xdr:row>15</xdr:row>
      <xdr:rowOff>1192</xdr:rowOff>
    </xdr:to>
    <xdr:pic>
      <xdr:nvPicPr>
        <xdr:cNvPr id="16" name="Imagem 15" descr="WIZ | Ana Couto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2D00-000010000000}"/>
            </a:ext>
            <a:ext uri="{147F2762-F138-4A5C-976F-8EAC2B608ADB}">
              <a16:predDERef xmlns:a16="http://schemas.microsoft.com/office/drawing/2014/main" pred="{00000000-0008-0000-2D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5706" y="1806775"/>
          <a:ext cx="1672233" cy="1261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911079</xdr:colOff>
      <xdr:row>15</xdr:row>
      <xdr:rowOff>595</xdr:rowOff>
    </xdr:from>
    <xdr:to>
      <xdr:col>11</xdr:col>
      <xdr:colOff>1237059</xdr:colOff>
      <xdr:row>19</xdr:row>
      <xdr:rowOff>1805</xdr:rowOff>
    </xdr:to>
    <xdr:pic>
      <xdr:nvPicPr>
        <xdr:cNvPr id="24" name="Imagem 23" descr="Cogna (COGN3) leva tombo no 2T20 e registra prejuízo de R$ 454,7 milhões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2D00-000018000000}"/>
            </a:ext>
            <a:ext uri="{147F2762-F138-4A5C-976F-8EAC2B608ADB}">
              <a16:predDERef xmlns:a16="http://schemas.microsoft.com/office/drawing/2014/main" pred="{00000000-0008-0000-2D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74129" y="3067645"/>
          <a:ext cx="1516605" cy="896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139937</xdr:colOff>
      <xdr:row>3</xdr:row>
      <xdr:rowOff>119063</xdr:rowOff>
    </xdr:from>
    <xdr:to>
      <xdr:col>11</xdr:col>
      <xdr:colOff>1086445</xdr:colOff>
      <xdr:row>8</xdr:row>
      <xdr:rowOff>120848</xdr:rowOff>
    </xdr:to>
    <xdr:pic>
      <xdr:nvPicPr>
        <xdr:cNvPr id="25" name="Imagem 24" descr="Lucro da Camil Alimentos aumenta no 1T20 - Dica de Hoje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2D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4273" y="744141"/>
          <a:ext cx="2137133" cy="13841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91082</xdr:colOff>
      <xdr:row>8</xdr:row>
      <xdr:rowOff>175154</xdr:rowOff>
    </xdr:from>
    <xdr:to>
      <xdr:col>12</xdr:col>
      <xdr:colOff>1785</xdr:colOff>
      <xdr:row>14</xdr:row>
      <xdr:rowOff>180975</xdr:rowOff>
    </xdr:to>
    <xdr:pic>
      <xdr:nvPicPr>
        <xdr:cNvPr id="26" name="Imagem 25" descr="M. Dias Branco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2D00-00001A000000}"/>
            </a:ext>
            <a:ext uri="{147F2762-F138-4A5C-976F-8EAC2B608ADB}">
              <a16:predDERef xmlns:a16="http://schemas.microsoft.com/office/drawing/2014/main" pred="{00000000-0008-0000-2D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4132" y="1775354"/>
          <a:ext cx="2530078" cy="12631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256772</xdr:colOff>
      <xdr:row>15</xdr:row>
      <xdr:rowOff>20240</xdr:rowOff>
    </xdr:from>
    <xdr:to>
      <xdr:col>10</xdr:col>
      <xdr:colOff>887609</xdr:colOff>
      <xdr:row>19</xdr:row>
      <xdr:rowOff>87241</xdr:rowOff>
    </xdr:to>
    <xdr:pic>
      <xdr:nvPicPr>
        <xdr:cNvPr id="27" name="Imagem 26" descr="IRB Brasil (IRBR3): a tempestade continua - Levante Ideias de Investimentos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2D00-00001B000000}"/>
            </a:ext>
            <a:ext uri="{147F2762-F138-4A5C-976F-8EAC2B608ADB}">
              <a16:predDERef xmlns:a16="http://schemas.microsoft.com/office/drawing/2014/main" pred="{00000000-0008-0000-2D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347" y="3087290"/>
          <a:ext cx="2526312" cy="9623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291895</xdr:colOff>
      <xdr:row>3</xdr:row>
      <xdr:rowOff>46089</xdr:rowOff>
    </xdr:from>
    <xdr:to>
      <xdr:col>10</xdr:col>
      <xdr:colOff>59530</xdr:colOff>
      <xdr:row>9</xdr:row>
      <xdr:rowOff>595</xdr:rowOff>
    </xdr:to>
    <xdr:pic>
      <xdr:nvPicPr>
        <xdr:cNvPr id="28" name="Imagem 27" descr="Cielo Logo - PNG e Vetor - Download de Logo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2D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6114" y="671167"/>
          <a:ext cx="1657753" cy="15463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12212</xdr:colOff>
      <xdr:row>35</xdr:row>
      <xdr:rowOff>36635</xdr:rowOff>
    </xdr:from>
    <xdr:to>
      <xdr:col>20</xdr:col>
      <xdr:colOff>0</xdr:colOff>
      <xdr:row>44</xdr:row>
      <xdr:rowOff>73270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SpPr/>
      </xdr:nvSpPr>
      <xdr:spPr>
        <a:xfrm>
          <a:off x="4498487" y="6894635"/>
          <a:ext cx="7341088" cy="175113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21</xdr:col>
      <xdr:colOff>0</xdr:colOff>
      <xdr:row>0</xdr:row>
      <xdr:rowOff>73269</xdr:rowOff>
    </xdr:from>
    <xdr:to>
      <xdr:col>21</xdr:col>
      <xdr:colOff>0</xdr:colOff>
      <xdr:row>4</xdr:row>
      <xdr:rowOff>9039</xdr:rowOff>
    </xdr:to>
    <xdr:pic>
      <xdr:nvPicPr>
        <xdr:cNvPr id="3" name="Imagem 2" descr="Dividend yield – Rendimento de dividendo | FII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1500" y="73269"/>
          <a:ext cx="1336186" cy="6977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12212</xdr:colOff>
      <xdr:row>35</xdr:row>
      <xdr:rowOff>36635</xdr:rowOff>
    </xdr:from>
    <xdr:to>
      <xdr:col>20</xdr:col>
      <xdr:colOff>0</xdr:colOff>
      <xdr:row>44</xdr:row>
      <xdr:rowOff>73270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4498487" y="6894635"/>
          <a:ext cx="7341088" cy="175113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dk1"/>
              </a:solidFill>
              <a:latin typeface="+mn-lt"/>
              <a:ea typeface="+mn-lt"/>
              <a:cs typeface="+mn-lt"/>
            </a:rPr>
            <a:t>A Kepler Weber S/A (KEPL3), empresa controladora do Grupo Kepler Weber, líder em equipamentos para armazenagem e soluções em pós-colheita de grãos na América Latina.</a:t>
          </a:r>
        </a:p>
        <a:p>
          <a:pPr marL="0" indent="0" algn="l"/>
          <a:endParaRPr lang="en-US" sz="1100" b="1">
            <a:solidFill>
              <a:schemeClr val="dk1"/>
            </a:solidFill>
            <a:latin typeface="+mn-lt"/>
            <a:ea typeface="+mn-lt"/>
            <a:cs typeface="+mn-lt"/>
          </a:endParaRPr>
        </a:p>
        <a:p>
          <a:pPr marL="0" indent="0" algn="l"/>
          <a:r>
            <a:rPr lang="en-US" sz="1100" b="1">
              <a:solidFill>
                <a:schemeClr val="dk1"/>
              </a:solidFill>
              <a:latin typeface="+mn-lt"/>
              <a:ea typeface="+mn-lt"/>
              <a:cs typeface="+mn-lt"/>
            </a:rPr>
            <a:t>Indústria E Comércio de Produtos E Matérias Primas Relacionadas A Metalurgia. Importação E Exportação. Prestação de Serviços. Comércio de Produtos Destinados A Agroindústria.</a:t>
          </a:r>
        </a:p>
        <a:p>
          <a:pPr marL="0" indent="0" algn="l"/>
          <a:endParaRPr lang="en-US" sz="1100" b="1">
            <a:solidFill>
              <a:schemeClr val="dk1"/>
            </a:solidFill>
            <a:latin typeface="+mn-lt"/>
            <a:ea typeface="+mn-lt"/>
            <a:cs typeface="+mn-lt"/>
          </a:endParaRPr>
        </a:p>
        <a:p>
          <a:pPr marL="0" indent="0" algn="l"/>
          <a:r>
            <a:rPr lang="en-US" sz="1100" b="1">
              <a:solidFill>
                <a:srgbClr val="FF0000"/>
              </a:solidFill>
              <a:latin typeface="+mn-lt"/>
              <a:ea typeface="+mn-lt"/>
              <a:cs typeface="+mn-lt"/>
            </a:rPr>
            <a:t>20-10-21  recebi uma restituição </a:t>
          </a:r>
        </a:p>
      </xdr:txBody>
    </xdr:sp>
    <xdr:clientData/>
  </xdr:twoCellAnchor>
  <xdr:twoCellAnchor editAs="oneCell">
    <xdr:from>
      <xdr:col>21</xdr:col>
      <xdr:colOff>0</xdr:colOff>
      <xdr:row>0</xdr:row>
      <xdr:rowOff>73269</xdr:rowOff>
    </xdr:from>
    <xdr:to>
      <xdr:col>21</xdr:col>
      <xdr:colOff>0</xdr:colOff>
      <xdr:row>4</xdr:row>
      <xdr:rowOff>9039</xdr:rowOff>
    </xdr:to>
    <xdr:pic>
      <xdr:nvPicPr>
        <xdr:cNvPr id="3" name="Imagem 2" descr="Dividend yield – Rendimento de dividendo | FII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1500" y="73269"/>
          <a:ext cx="1336186" cy="6977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12212</xdr:colOff>
      <xdr:row>35</xdr:row>
      <xdr:rowOff>36635</xdr:rowOff>
    </xdr:from>
    <xdr:to>
      <xdr:col>20</xdr:col>
      <xdr:colOff>0</xdr:colOff>
      <xdr:row>44</xdr:row>
      <xdr:rowOff>73270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4498487" y="6894635"/>
          <a:ext cx="7341088" cy="175113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21</xdr:col>
      <xdr:colOff>0</xdr:colOff>
      <xdr:row>0</xdr:row>
      <xdr:rowOff>73269</xdr:rowOff>
    </xdr:from>
    <xdr:to>
      <xdr:col>21</xdr:col>
      <xdr:colOff>0</xdr:colOff>
      <xdr:row>4</xdr:row>
      <xdr:rowOff>9039</xdr:rowOff>
    </xdr:to>
    <xdr:pic>
      <xdr:nvPicPr>
        <xdr:cNvPr id="3" name="Imagem 2" descr="Dividend yield – Rendimento de dividendo | FII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1500" y="73269"/>
          <a:ext cx="1336186" cy="6977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11075</xdr:colOff>
      <xdr:row>0</xdr:row>
      <xdr:rowOff>1</xdr:rowOff>
    </xdr:from>
    <xdr:to>
      <xdr:col>23</xdr:col>
      <xdr:colOff>0</xdr:colOff>
      <xdr:row>3</xdr:row>
      <xdr:rowOff>1</xdr:rowOff>
    </xdr:to>
    <xdr:pic>
      <xdr:nvPicPr>
        <xdr:cNvPr id="2" name="Imagem 1" descr="Dividend yield – Rendimento de dividendo | FII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16685" y="1"/>
          <a:ext cx="1406600" cy="753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</xdr:colOff>
      <xdr:row>0</xdr:row>
      <xdr:rowOff>0</xdr:rowOff>
    </xdr:from>
    <xdr:to>
      <xdr:col>23</xdr:col>
      <xdr:colOff>13049</xdr:colOff>
      <xdr:row>3</xdr:row>
      <xdr:rowOff>4645</xdr:rowOff>
    </xdr:to>
    <xdr:pic>
      <xdr:nvPicPr>
        <xdr:cNvPr id="2" name="Imagem 1" descr="Dividend yield – Rendimento de dividendo | FII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56302" y="0"/>
          <a:ext cx="1448321" cy="7744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</xdr:colOff>
      <xdr:row>0</xdr:row>
      <xdr:rowOff>0</xdr:rowOff>
    </xdr:from>
    <xdr:to>
      <xdr:col>23</xdr:col>
      <xdr:colOff>12370</xdr:colOff>
      <xdr:row>3</xdr:row>
      <xdr:rowOff>171</xdr:rowOff>
    </xdr:to>
    <xdr:pic>
      <xdr:nvPicPr>
        <xdr:cNvPr id="2" name="Imagem 1" descr="Dividend yield – Rendimento de dividendo | FII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36137" y="0"/>
          <a:ext cx="1533895" cy="768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12212</xdr:colOff>
      <xdr:row>35</xdr:row>
      <xdr:rowOff>36635</xdr:rowOff>
    </xdr:from>
    <xdr:to>
      <xdr:col>20</xdr:col>
      <xdr:colOff>0</xdr:colOff>
      <xdr:row>44</xdr:row>
      <xdr:rowOff>73270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A30E22BA-CE73-42F3-8793-373974BC5B98}"/>
            </a:ext>
          </a:extLst>
        </xdr:cNvPr>
        <xdr:cNvSpPr/>
      </xdr:nvSpPr>
      <xdr:spPr>
        <a:xfrm>
          <a:off x="4498487" y="6866060"/>
          <a:ext cx="7341088" cy="175113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8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2">
    <tabColor theme="0" tint="-0.34998626667073579"/>
  </sheetPr>
  <dimension ref="A2:AE40"/>
  <sheetViews>
    <sheetView showGridLines="0" zoomScale="82" zoomScaleNormal="82" workbookViewId="0">
      <pane xSplit="2" ySplit="3" topLeftCell="C4" activePane="bottomRight" state="frozen"/>
      <selection pane="bottomRight" activeCell="B3" sqref="B3"/>
      <selection pane="bottomLeft" activeCell="A4" sqref="A4"/>
      <selection pane="topRight" activeCell="C1" sqref="C1"/>
    </sheetView>
  </sheetViews>
  <sheetFormatPr defaultColWidth="0" defaultRowHeight="15"/>
  <cols>
    <col min="1" max="1" width="1.28515625" style="58" customWidth="1"/>
    <col min="2" max="2" width="8.28515625" style="58" customWidth="1"/>
    <col min="3" max="3" width="15.28515625" style="58" customWidth="1"/>
    <col min="4" max="4" width="8.140625" style="58" bestFit="1" customWidth="1"/>
    <col min="5" max="5" width="13.5703125" style="58" bestFit="1" customWidth="1"/>
    <col min="6" max="6" width="10.5703125" style="58" bestFit="1" customWidth="1"/>
    <col min="7" max="7" width="12.140625" style="58" bestFit="1" customWidth="1"/>
    <col min="8" max="8" width="1.7109375" style="58" customWidth="1"/>
    <col min="9" max="9" width="9" style="58" bestFit="1" customWidth="1"/>
    <col min="10" max="10" width="11.28515625" style="58" bestFit="1" customWidth="1"/>
    <col min="11" max="11" width="8.140625" style="58" bestFit="1" customWidth="1"/>
    <col min="12" max="12" width="10" style="58" bestFit="1" customWidth="1"/>
    <col min="13" max="13" width="12.5703125" style="58" bestFit="1" customWidth="1"/>
    <col min="14" max="14" width="1.28515625" style="58" customWidth="1"/>
    <col min="15" max="15" width="7.42578125" style="58" bestFit="1" customWidth="1"/>
    <col min="16" max="16" width="11.28515625" style="58" bestFit="1" customWidth="1"/>
    <col min="17" max="17" width="8.140625" style="58" bestFit="1" customWidth="1"/>
    <col min="18" max="18" width="9.5703125" style="58" bestFit="1" customWidth="1"/>
    <col min="19" max="19" width="10.5703125" style="58" bestFit="1" customWidth="1"/>
    <col min="20" max="20" width="12.140625" style="58" bestFit="1" customWidth="1"/>
    <col min="21" max="21" width="2.42578125" style="58" customWidth="1"/>
    <col min="22" max="22" width="11.7109375" style="58" bestFit="1" customWidth="1"/>
    <col min="23" max="23" width="9.5703125" style="58" bestFit="1" customWidth="1"/>
    <col min="24" max="24" width="1.42578125" style="58" customWidth="1"/>
    <col min="25" max="25" width="11.7109375" style="58" bestFit="1" customWidth="1"/>
    <col min="26" max="26" width="10.5703125" style="58" bestFit="1" customWidth="1"/>
    <col min="27" max="27" width="9.42578125" style="58" bestFit="1" customWidth="1"/>
    <col min="28" max="28" width="12.85546875" style="58" bestFit="1" customWidth="1"/>
    <col min="29" max="29" width="9.7109375" style="58" customWidth="1"/>
    <col min="30" max="30" width="9.140625" style="58" customWidth="1"/>
    <col min="31" max="31" width="0" style="58" hidden="1" customWidth="1"/>
    <col min="32" max="16384" width="9.140625" style="58" hidden="1"/>
  </cols>
  <sheetData>
    <row r="2" spans="2:30">
      <c r="B2" s="599" t="s">
        <v>0</v>
      </c>
      <c r="C2" s="599"/>
      <c r="D2" s="610" t="s">
        <v>1</v>
      </c>
      <c r="E2" s="611"/>
      <c r="F2" s="611"/>
      <c r="G2" s="611"/>
      <c r="M2" s="59" t="s">
        <v>2</v>
      </c>
      <c r="S2" s="60" t="s">
        <v>3</v>
      </c>
      <c r="T2" s="336" t="s">
        <v>4</v>
      </c>
      <c r="V2" s="376"/>
      <c r="AB2" s="603" t="s">
        <v>5</v>
      </c>
      <c r="AC2" s="603"/>
    </row>
    <row r="3" spans="2:30" ht="27.75">
      <c r="B3" s="22" t="s">
        <v>6</v>
      </c>
      <c r="C3" s="328" t="s">
        <v>7</v>
      </c>
      <c r="D3" s="329" t="s">
        <v>8</v>
      </c>
      <c r="E3" s="329" t="s">
        <v>9</v>
      </c>
      <c r="F3" s="329" t="s">
        <v>10</v>
      </c>
      <c r="G3" s="328" t="s">
        <v>11</v>
      </c>
      <c r="I3" s="61" t="str">
        <f>(B3)</f>
        <v>ABEV3*</v>
      </c>
      <c r="J3" s="328" t="s">
        <v>7</v>
      </c>
      <c r="K3" s="329" t="s">
        <v>8</v>
      </c>
      <c r="L3" s="329" t="s">
        <v>9</v>
      </c>
      <c r="M3" s="329" t="s">
        <v>12</v>
      </c>
      <c r="O3" s="61" t="str">
        <f>(B3)</f>
        <v>ABEV3*</v>
      </c>
      <c r="P3" s="328" t="s">
        <v>13</v>
      </c>
      <c r="Q3" s="329" t="s">
        <v>8</v>
      </c>
      <c r="R3" s="328" t="s">
        <v>14</v>
      </c>
      <c r="S3" s="329" t="s">
        <v>15</v>
      </c>
      <c r="T3" s="329" t="s">
        <v>16</v>
      </c>
      <c r="V3" s="604" t="s">
        <v>17</v>
      </c>
      <c r="W3" s="604"/>
      <c r="Y3" s="605" t="s">
        <v>18</v>
      </c>
      <c r="Z3" s="605"/>
      <c r="AA3" s="62" t="s">
        <v>19</v>
      </c>
      <c r="AB3" s="606" t="s">
        <v>20</v>
      </c>
      <c r="AC3" s="606"/>
    </row>
    <row r="4" spans="2:30">
      <c r="B4" s="607" t="s">
        <v>21</v>
      </c>
      <c r="C4" s="75">
        <v>43747</v>
      </c>
      <c r="D4" s="52">
        <v>3</v>
      </c>
      <c r="E4" s="76">
        <v>18.64</v>
      </c>
      <c r="F4" s="66">
        <v>0.77</v>
      </c>
      <c r="G4" s="51">
        <f t="shared" ref="G4:G36" si="0">(E4*D4)+F4</f>
        <v>56.690000000000005</v>
      </c>
      <c r="H4" s="60"/>
      <c r="I4" s="596" t="s">
        <v>2</v>
      </c>
      <c r="J4" s="70">
        <v>43747</v>
      </c>
      <c r="K4" s="52">
        <v>3</v>
      </c>
      <c r="L4" s="76">
        <v>18.64</v>
      </c>
      <c r="M4" s="51">
        <f>(G4)</f>
        <v>56.690000000000005</v>
      </c>
      <c r="O4" s="600" t="s">
        <v>4</v>
      </c>
      <c r="P4" s="67">
        <v>43742</v>
      </c>
      <c r="Q4" s="57">
        <v>100</v>
      </c>
      <c r="R4" s="68">
        <v>18.59</v>
      </c>
      <c r="S4" s="66">
        <v>0.67</v>
      </c>
      <c r="T4" s="68">
        <f>(R4*Q4)+S4</f>
        <v>1859.67</v>
      </c>
      <c r="V4" s="52" t="s">
        <v>22</v>
      </c>
      <c r="W4" s="52" t="s">
        <v>23</v>
      </c>
      <c r="Y4" s="52" t="s">
        <v>22</v>
      </c>
      <c r="Z4" s="52" t="s">
        <v>23</v>
      </c>
      <c r="AA4" s="336" t="s">
        <v>24</v>
      </c>
      <c r="AB4" s="52" t="s">
        <v>25</v>
      </c>
      <c r="AC4" s="52" t="s">
        <v>23</v>
      </c>
      <c r="AD4" s="69"/>
    </row>
    <row r="5" spans="2:30">
      <c r="B5" s="608"/>
      <c r="C5" s="75">
        <v>43795</v>
      </c>
      <c r="D5" s="52">
        <v>100</v>
      </c>
      <c r="E5" s="76">
        <v>17.89</v>
      </c>
      <c r="F5" s="66">
        <v>1.22</v>
      </c>
      <c r="G5" s="51">
        <f t="shared" si="0"/>
        <v>1790.22</v>
      </c>
      <c r="H5" s="60"/>
      <c r="I5" s="597"/>
      <c r="J5" s="70">
        <v>43795</v>
      </c>
      <c r="K5" s="52">
        <v>100</v>
      </c>
      <c r="L5" s="76">
        <v>17.89</v>
      </c>
      <c r="M5" s="51">
        <f>(G5)</f>
        <v>1790.22</v>
      </c>
      <c r="O5" s="601"/>
      <c r="P5" s="73"/>
      <c r="Q5" s="46"/>
      <c r="R5" s="74"/>
      <c r="S5" s="74"/>
      <c r="T5" s="68">
        <f t="shared" ref="T5:T35" si="1">(R5*Q5)+S5</f>
        <v>0</v>
      </c>
      <c r="V5" s="75">
        <v>43783</v>
      </c>
      <c r="W5" s="76">
        <v>18.399999999999999</v>
      </c>
      <c r="Y5" s="70">
        <v>43783</v>
      </c>
      <c r="Z5" s="51">
        <v>8.06</v>
      </c>
      <c r="AA5" s="336"/>
      <c r="AB5" s="52"/>
      <c r="AC5" s="76"/>
    </row>
    <row r="6" spans="2:30">
      <c r="B6" s="608"/>
      <c r="C6" s="75">
        <v>43872</v>
      </c>
      <c r="D6" s="52">
        <v>97</v>
      </c>
      <c r="E6" s="76">
        <v>16.73</v>
      </c>
      <c r="F6" s="66">
        <v>0.28000000000000003</v>
      </c>
      <c r="G6" s="51">
        <f t="shared" si="0"/>
        <v>1623.09</v>
      </c>
      <c r="H6" s="60"/>
      <c r="I6" s="597"/>
      <c r="J6" s="95">
        <v>2019</v>
      </c>
      <c r="K6" s="71">
        <f>SUM(K4:K5)</f>
        <v>103</v>
      </c>
      <c r="L6" s="146"/>
      <c r="M6" s="72">
        <f>SUM(M4:M5)</f>
        <v>1846.91</v>
      </c>
      <c r="O6" s="601"/>
      <c r="P6" s="67"/>
      <c r="Q6" s="57"/>
      <c r="R6" s="68"/>
      <c r="S6" s="68"/>
      <c r="T6" s="68">
        <f t="shared" si="1"/>
        <v>0</v>
      </c>
      <c r="V6" s="69"/>
      <c r="W6" s="96"/>
      <c r="Y6" s="70">
        <v>43829</v>
      </c>
      <c r="Z6" s="51">
        <v>42.96</v>
      </c>
      <c r="AA6" s="336"/>
      <c r="AB6" s="69"/>
      <c r="AC6" s="96"/>
    </row>
    <row r="7" spans="2:30">
      <c r="B7" s="608"/>
      <c r="C7" s="75"/>
      <c r="D7" s="52"/>
      <c r="E7" s="76"/>
      <c r="F7" s="66">
        <v>0</v>
      </c>
      <c r="G7" s="51">
        <f t="shared" si="0"/>
        <v>0</v>
      </c>
      <c r="H7" s="60"/>
      <c r="I7" s="597"/>
      <c r="J7" s="70">
        <v>43872</v>
      </c>
      <c r="K7" s="52">
        <v>97</v>
      </c>
      <c r="L7" s="76">
        <v>16.73</v>
      </c>
      <c r="M7" s="51">
        <f>(G6)</f>
        <v>1623.09</v>
      </c>
      <c r="O7" s="601"/>
      <c r="P7" s="67"/>
      <c r="Q7" s="57"/>
      <c r="R7" s="68"/>
      <c r="S7" s="68"/>
      <c r="T7" s="68">
        <f t="shared" si="1"/>
        <v>0</v>
      </c>
      <c r="V7" s="75">
        <v>44224</v>
      </c>
      <c r="W7" s="76">
        <v>15.34</v>
      </c>
      <c r="Y7" s="89"/>
      <c r="Z7" s="97"/>
      <c r="AB7" s="52"/>
      <c r="AC7" s="76">
        <f t="shared" ref="AC7:AC37" si="2">(T6)</f>
        <v>0</v>
      </c>
    </row>
    <row r="8" spans="2:30">
      <c r="B8" s="608"/>
      <c r="C8" s="75"/>
      <c r="D8" s="52"/>
      <c r="E8" s="76"/>
      <c r="F8" s="66">
        <v>0</v>
      </c>
      <c r="G8" s="51">
        <f t="shared" si="0"/>
        <v>0</v>
      </c>
      <c r="H8" s="60"/>
      <c r="I8" s="597"/>
      <c r="J8" s="95">
        <v>2020</v>
      </c>
      <c r="K8" s="71">
        <f>SUM(K6:K7)</f>
        <v>200</v>
      </c>
      <c r="L8" s="146">
        <v>17.350000000000001</v>
      </c>
      <c r="M8" s="72">
        <v>3470</v>
      </c>
      <c r="O8" s="601"/>
      <c r="P8" s="67"/>
      <c r="Q8" s="57"/>
      <c r="R8" s="68"/>
      <c r="S8" s="68"/>
      <c r="T8" s="68">
        <f t="shared" si="1"/>
        <v>0</v>
      </c>
      <c r="V8" s="75">
        <v>44560</v>
      </c>
      <c r="W8" s="76">
        <v>26.68</v>
      </c>
      <c r="Y8" s="70">
        <v>44195</v>
      </c>
      <c r="Z8" s="51">
        <v>70.33</v>
      </c>
      <c r="AB8" s="52"/>
      <c r="AC8" s="76">
        <f t="shared" si="2"/>
        <v>0</v>
      </c>
    </row>
    <row r="9" spans="2:30">
      <c r="B9" s="608"/>
      <c r="C9" s="52"/>
      <c r="D9" s="79"/>
      <c r="E9" s="52"/>
      <c r="F9" s="66">
        <v>0</v>
      </c>
      <c r="G9" s="51">
        <f t="shared" si="0"/>
        <v>0</v>
      </c>
      <c r="H9" s="60"/>
      <c r="I9" s="597"/>
      <c r="J9" s="80"/>
      <c r="K9" s="81"/>
      <c r="L9" s="81"/>
      <c r="M9" s="50"/>
      <c r="O9" s="601"/>
      <c r="P9" s="67"/>
      <c r="Q9" s="57"/>
      <c r="R9" s="68"/>
      <c r="S9" s="68"/>
      <c r="T9" s="68">
        <f t="shared" si="1"/>
        <v>0</v>
      </c>
      <c r="V9" s="363"/>
      <c r="W9" s="388"/>
      <c r="Y9" s="89"/>
      <c r="Z9" s="97"/>
      <c r="AB9" s="52"/>
      <c r="AC9" s="76">
        <f t="shared" si="2"/>
        <v>0</v>
      </c>
    </row>
    <row r="10" spans="2:30">
      <c r="B10" s="608"/>
      <c r="C10" s="52"/>
      <c r="D10" s="79"/>
      <c r="E10" s="52"/>
      <c r="F10" s="66">
        <v>0</v>
      </c>
      <c r="G10" s="51">
        <f t="shared" si="0"/>
        <v>0</v>
      </c>
      <c r="H10" s="60"/>
      <c r="I10" s="597"/>
      <c r="J10" s="95">
        <v>2021</v>
      </c>
      <c r="K10" s="369">
        <v>200</v>
      </c>
      <c r="L10" s="369">
        <v>17.350000000000001</v>
      </c>
      <c r="M10" s="370">
        <v>3470</v>
      </c>
      <c r="O10" s="601"/>
      <c r="P10" s="67"/>
      <c r="Q10" s="57"/>
      <c r="R10" s="68"/>
      <c r="S10" s="68"/>
      <c r="T10" s="68">
        <f t="shared" si="1"/>
        <v>0</v>
      </c>
      <c r="V10" s="52"/>
      <c r="W10" s="76"/>
      <c r="Y10" s="70">
        <v>44560</v>
      </c>
      <c r="Z10" s="51">
        <v>79.94</v>
      </c>
      <c r="AB10" s="52"/>
      <c r="AC10" s="76">
        <f t="shared" si="2"/>
        <v>0</v>
      </c>
    </row>
    <row r="11" spans="2:30">
      <c r="B11" s="608"/>
      <c r="C11" s="52"/>
      <c r="D11" s="79"/>
      <c r="E11" s="52"/>
      <c r="F11" s="66">
        <v>0</v>
      </c>
      <c r="G11" s="51">
        <f t="shared" si="0"/>
        <v>0</v>
      </c>
      <c r="H11" s="60"/>
      <c r="I11" s="597"/>
      <c r="J11" s="77"/>
      <c r="K11" s="49"/>
      <c r="L11" s="49"/>
      <c r="M11" s="50"/>
      <c r="O11" s="601"/>
      <c r="P11" s="67"/>
      <c r="Q11" s="57"/>
      <c r="R11" s="68"/>
      <c r="S11" s="68"/>
      <c r="T11" s="68">
        <f t="shared" si="1"/>
        <v>0</v>
      </c>
      <c r="V11" s="52"/>
      <c r="W11" s="76"/>
      <c r="Y11" s="258"/>
      <c r="Z11" s="259"/>
      <c r="AB11" s="52"/>
      <c r="AC11" s="76">
        <f t="shared" si="2"/>
        <v>0</v>
      </c>
    </row>
    <row r="12" spans="2:30">
      <c r="B12" s="608"/>
      <c r="C12" s="52"/>
      <c r="D12" s="79"/>
      <c r="E12" s="52"/>
      <c r="F12" s="66">
        <v>0</v>
      </c>
      <c r="G12" s="51">
        <f t="shared" si="0"/>
        <v>0</v>
      </c>
      <c r="H12" s="60"/>
      <c r="I12" s="597"/>
      <c r="J12" s="77"/>
      <c r="K12" s="49"/>
      <c r="L12" s="49"/>
      <c r="M12" s="50"/>
      <c r="O12" s="601"/>
      <c r="P12" s="67"/>
      <c r="Q12" s="57"/>
      <c r="R12" s="68"/>
      <c r="S12" s="68"/>
      <c r="T12" s="68">
        <f t="shared" si="1"/>
        <v>0</v>
      </c>
      <c r="V12" s="52"/>
      <c r="W12" s="76"/>
      <c r="Y12" s="70">
        <v>44924</v>
      </c>
      <c r="Z12" s="51">
        <v>129.6</v>
      </c>
      <c r="AB12" s="52"/>
      <c r="AC12" s="76">
        <f t="shared" si="2"/>
        <v>0</v>
      </c>
    </row>
    <row r="13" spans="2:30">
      <c r="B13" s="608"/>
      <c r="C13" s="52"/>
      <c r="D13" s="79"/>
      <c r="E13" s="52"/>
      <c r="F13" s="66">
        <v>0</v>
      </c>
      <c r="G13" s="51">
        <f t="shared" si="0"/>
        <v>0</v>
      </c>
      <c r="H13" s="60"/>
      <c r="I13" s="597"/>
      <c r="J13" s="77"/>
      <c r="K13" s="49"/>
      <c r="L13" s="49"/>
      <c r="M13" s="50"/>
      <c r="O13" s="601"/>
      <c r="P13" s="67"/>
      <c r="Q13" s="57"/>
      <c r="R13" s="68"/>
      <c r="S13" s="68"/>
      <c r="T13" s="68">
        <f t="shared" si="1"/>
        <v>0</v>
      </c>
      <c r="V13" s="52"/>
      <c r="W13" s="76"/>
      <c r="Y13" s="202">
        <f>Z12</f>
        <v>129.6</v>
      </c>
      <c r="Z13" s="97"/>
      <c r="AB13" s="52"/>
      <c r="AC13" s="76">
        <f t="shared" si="2"/>
        <v>0</v>
      </c>
    </row>
    <row r="14" spans="2:30">
      <c r="B14" s="608"/>
      <c r="C14" s="52"/>
      <c r="D14" s="79"/>
      <c r="E14" s="52"/>
      <c r="F14" s="66">
        <v>0</v>
      </c>
      <c r="G14" s="51">
        <f t="shared" si="0"/>
        <v>0</v>
      </c>
      <c r="H14" s="60"/>
      <c r="I14" s="597"/>
      <c r="J14" s="77"/>
      <c r="K14" s="49"/>
      <c r="L14" s="49"/>
      <c r="M14" s="50"/>
      <c r="O14" s="601"/>
      <c r="P14" s="67"/>
      <c r="Q14" s="57"/>
      <c r="R14" s="68"/>
      <c r="S14" s="68"/>
      <c r="T14" s="68">
        <f t="shared" si="1"/>
        <v>0</v>
      </c>
      <c r="V14" s="52"/>
      <c r="W14" s="76"/>
      <c r="Y14" s="79"/>
      <c r="Z14" s="51"/>
      <c r="AB14" s="52"/>
      <c r="AC14" s="76">
        <f t="shared" si="2"/>
        <v>0</v>
      </c>
    </row>
    <row r="15" spans="2:30">
      <c r="B15" s="608"/>
      <c r="C15" s="52"/>
      <c r="D15" s="79"/>
      <c r="E15" s="52"/>
      <c r="F15" s="66">
        <v>0</v>
      </c>
      <c r="G15" s="51">
        <f t="shared" si="0"/>
        <v>0</v>
      </c>
      <c r="H15" s="60"/>
      <c r="I15" s="597"/>
      <c r="J15" s="77"/>
      <c r="K15" s="49"/>
      <c r="L15" s="49"/>
      <c r="M15" s="50"/>
      <c r="O15" s="601"/>
      <c r="P15" s="67"/>
      <c r="Q15" s="57"/>
      <c r="R15" s="68"/>
      <c r="S15" s="68"/>
      <c r="T15" s="68">
        <f t="shared" si="1"/>
        <v>0</v>
      </c>
      <c r="V15" s="52"/>
      <c r="W15" s="76"/>
      <c r="Y15" s="79"/>
      <c r="Z15" s="51"/>
      <c r="AB15" s="52"/>
      <c r="AC15" s="76">
        <f t="shared" si="2"/>
        <v>0</v>
      </c>
    </row>
    <row r="16" spans="2:30">
      <c r="B16" s="608"/>
      <c r="C16" s="52"/>
      <c r="D16" s="79"/>
      <c r="E16" s="52"/>
      <c r="F16" s="66">
        <v>0</v>
      </c>
      <c r="G16" s="51">
        <f t="shared" si="0"/>
        <v>0</v>
      </c>
      <c r="H16" s="60"/>
      <c r="I16" s="597"/>
      <c r="J16" s="77"/>
      <c r="K16" s="49"/>
      <c r="L16" s="49"/>
      <c r="M16" s="50"/>
      <c r="O16" s="601"/>
      <c r="P16" s="67"/>
      <c r="Q16" s="57"/>
      <c r="R16" s="68"/>
      <c r="S16" s="68"/>
      <c r="T16" s="68">
        <f t="shared" si="1"/>
        <v>0</v>
      </c>
      <c r="V16" s="52"/>
      <c r="W16" s="76"/>
      <c r="Y16" s="79"/>
      <c r="Z16" s="51"/>
      <c r="AB16" s="52"/>
      <c r="AC16" s="76">
        <f t="shared" si="2"/>
        <v>0</v>
      </c>
    </row>
    <row r="17" spans="2:29">
      <c r="B17" s="608"/>
      <c r="C17" s="52"/>
      <c r="D17" s="79"/>
      <c r="E17" s="52"/>
      <c r="F17" s="66">
        <v>0</v>
      </c>
      <c r="G17" s="51">
        <f t="shared" si="0"/>
        <v>0</v>
      </c>
      <c r="H17" s="60"/>
      <c r="I17" s="597"/>
      <c r="J17" s="77"/>
      <c r="K17" s="49"/>
      <c r="L17" s="49"/>
      <c r="M17" s="50"/>
      <c r="O17" s="601"/>
      <c r="P17" s="67"/>
      <c r="Q17" s="57"/>
      <c r="R17" s="68"/>
      <c r="S17" s="68"/>
      <c r="T17" s="68">
        <f t="shared" si="1"/>
        <v>0</v>
      </c>
      <c r="V17" s="52"/>
      <c r="W17" s="76"/>
      <c r="Y17" s="79"/>
      <c r="Z17" s="51"/>
      <c r="AB17" s="52"/>
      <c r="AC17" s="76">
        <f t="shared" si="2"/>
        <v>0</v>
      </c>
    </row>
    <row r="18" spans="2:29">
      <c r="B18" s="608"/>
      <c r="C18" s="52"/>
      <c r="D18" s="79"/>
      <c r="E18" s="52"/>
      <c r="F18" s="66">
        <v>0</v>
      </c>
      <c r="G18" s="51">
        <f t="shared" si="0"/>
        <v>0</v>
      </c>
      <c r="H18" s="60"/>
      <c r="I18" s="597"/>
      <c r="J18" s="77"/>
      <c r="K18" s="49"/>
      <c r="L18" s="49"/>
      <c r="M18" s="50"/>
      <c r="O18" s="601"/>
      <c r="P18" s="67"/>
      <c r="Q18" s="57"/>
      <c r="R18" s="68"/>
      <c r="S18" s="68"/>
      <c r="T18" s="68">
        <f t="shared" si="1"/>
        <v>0</v>
      </c>
      <c r="V18" s="52"/>
      <c r="W18" s="76"/>
      <c r="Y18" s="79"/>
      <c r="Z18" s="51"/>
      <c r="AB18" s="52"/>
      <c r="AC18" s="76">
        <f t="shared" si="2"/>
        <v>0</v>
      </c>
    </row>
    <row r="19" spans="2:29">
      <c r="B19" s="608"/>
      <c r="C19" s="52"/>
      <c r="D19" s="79"/>
      <c r="E19" s="52"/>
      <c r="F19" s="66">
        <v>0</v>
      </c>
      <c r="G19" s="51">
        <f t="shared" si="0"/>
        <v>0</v>
      </c>
      <c r="H19" s="60"/>
      <c r="I19" s="597"/>
      <c r="J19" s="77"/>
      <c r="K19" s="49"/>
      <c r="L19" s="49"/>
      <c r="M19" s="50"/>
      <c r="O19" s="601"/>
      <c r="P19" s="67"/>
      <c r="Q19" s="57"/>
      <c r="R19" s="68"/>
      <c r="S19" s="68"/>
      <c r="T19" s="68">
        <f t="shared" si="1"/>
        <v>0</v>
      </c>
      <c r="V19" s="52"/>
      <c r="W19" s="76"/>
      <c r="Y19" s="79"/>
      <c r="Z19" s="51"/>
      <c r="AB19" s="52"/>
      <c r="AC19" s="76">
        <f t="shared" si="2"/>
        <v>0</v>
      </c>
    </row>
    <row r="20" spans="2:29">
      <c r="B20" s="608"/>
      <c r="C20" s="52"/>
      <c r="D20" s="79"/>
      <c r="E20" s="52"/>
      <c r="F20" s="66">
        <v>0</v>
      </c>
      <c r="G20" s="51">
        <f t="shared" si="0"/>
        <v>0</v>
      </c>
      <c r="H20" s="60"/>
      <c r="I20" s="597"/>
      <c r="J20" s="77"/>
      <c r="K20" s="49"/>
      <c r="L20" s="49"/>
      <c r="M20" s="50"/>
      <c r="O20" s="601"/>
      <c r="P20" s="67"/>
      <c r="Q20" s="57"/>
      <c r="R20" s="68"/>
      <c r="S20" s="68"/>
      <c r="T20" s="68">
        <f t="shared" si="1"/>
        <v>0</v>
      </c>
      <c r="V20" s="52"/>
      <c r="W20" s="76"/>
      <c r="Y20" s="79"/>
      <c r="Z20" s="51"/>
      <c r="AB20" s="52"/>
      <c r="AC20" s="76">
        <f t="shared" si="2"/>
        <v>0</v>
      </c>
    </row>
    <row r="21" spans="2:29">
      <c r="B21" s="608"/>
      <c r="C21" s="52"/>
      <c r="D21" s="79"/>
      <c r="E21" s="52"/>
      <c r="F21" s="66">
        <v>0</v>
      </c>
      <c r="G21" s="51">
        <f t="shared" si="0"/>
        <v>0</v>
      </c>
      <c r="H21" s="60"/>
      <c r="I21" s="597"/>
      <c r="J21" s="77"/>
      <c r="K21" s="49"/>
      <c r="L21" s="49"/>
      <c r="M21" s="50"/>
      <c r="O21" s="601"/>
      <c r="P21" s="67"/>
      <c r="Q21" s="57"/>
      <c r="R21" s="68"/>
      <c r="S21" s="68"/>
      <c r="T21" s="68">
        <f t="shared" si="1"/>
        <v>0</v>
      </c>
      <c r="V21" s="52"/>
      <c r="W21" s="76"/>
      <c r="Y21" s="79"/>
      <c r="Z21" s="51"/>
      <c r="AB21" s="52"/>
      <c r="AC21" s="76">
        <f t="shared" si="2"/>
        <v>0</v>
      </c>
    </row>
    <row r="22" spans="2:29">
      <c r="B22" s="608"/>
      <c r="C22" s="52"/>
      <c r="D22" s="79"/>
      <c r="E22" s="52"/>
      <c r="F22" s="66">
        <v>0</v>
      </c>
      <c r="G22" s="51">
        <f t="shared" si="0"/>
        <v>0</v>
      </c>
      <c r="H22" s="60"/>
      <c r="I22" s="597"/>
      <c r="J22" s="77"/>
      <c r="K22" s="49"/>
      <c r="L22" s="49"/>
      <c r="M22" s="50"/>
      <c r="O22" s="601"/>
      <c r="P22" s="67"/>
      <c r="Q22" s="57"/>
      <c r="R22" s="68"/>
      <c r="S22" s="68"/>
      <c r="T22" s="68">
        <f t="shared" si="1"/>
        <v>0</v>
      </c>
      <c r="V22" s="52"/>
      <c r="W22" s="76"/>
      <c r="Y22" s="79"/>
      <c r="Z22" s="51"/>
      <c r="AB22" s="52"/>
      <c r="AC22" s="76">
        <f t="shared" si="2"/>
        <v>0</v>
      </c>
    </row>
    <row r="23" spans="2:29">
      <c r="B23" s="608"/>
      <c r="C23" s="52"/>
      <c r="D23" s="79"/>
      <c r="E23" s="52"/>
      <c r="F23" s="66">
        <v>0</v>
      </c>
      <c r="G23" s="51">
        <f t="shared" si="0"/>
        <v>0</v>
      </c>
      <c r="H23" s="60"/>
      <c r="I23" s="597"/>
      <c r="J23" s="77"/>
      <c r="K23" s="49"/>
      <c r="L23" s="49"/>
      <c r="M23" s="50"/>
      <c r="O23" s="601"/>
      <c r="P23" s="67"/>
      <c r="Q23" s="57"/>
      <c r="R23" s="68"/>
      <c r="S23" s="68"/>
      <c r="T23" s="68">
        <f t="shared" si="1"/>
        <v>0</v>
      </c>
      <c r="V23" s="52"/>
      <c r="W23" s="76"/>
      <c r="Y23" s="79"/>
      <c r="Z23" s="51"/>
      <c r="AB23" s="52"/>
      <c r="AC23" s="76">
        <f t="shared" si="2"/>
        <v>0</v>
      </c>
    </row>
    <row r="24" spans="2:29">
      <c r="B24" s="608"/>
      <c r="C24" s="52"/>
      <c r="D24" s="79"/>
      <c r="E24" s="52"/>
      <c r="F24" s="66">
        <v>0</v>
      </c>
      <c r="G24" s="51">
        <f t="shared" si="0"/>
        <v>0</v>
      </c>
      <c r="H24" s="60"/>
      <c r="I24" s="597"/>
      <c r="J24" s="77"/>
      <c r="K24" s="49"/>
      <c r="L24" s="49"/>
      <c r="M24" s="50"/>
      <c r="O24" s="601"/>
      <c r="P24" s="67"/>
      <c r="Q24" s="57"/>
      <c r="R24" s="68"/>
      <c r="S24" s="68"/>
      <c r="T24" s="68">
        <f t="shared" si="1"/>
        <v>0</v>
      </c>
      <c r="V24" s="52"/>
      <c r="W24" s="76"/>
      <c r="Y24" s="79"/>
      <c r="Z24" s="51"/>
      <c r="AB24" s="52"/>
      <c r="AC24" s="76">
        <f t="shared" si="2"/>
        <v>0</v>
      </c>
    </row>
    <row r="25" spans="2:29">
      <c r="B25" s="608"/>
      <c r="C25" s="52"/>
      <c r="D25" s="79"/>
      <c r="E25" s="52"/>
      <c r="F25" s="66">
        <v>0</v>
      </c>
      <c r="G25" s="51">
        <f t="shared" si="0"/>
        <v>0</v>
      </c>
      <c r="H25" s="60"/>
      <c r="I25" s="597"/>
      <c r="J25" s="77"/>
      <c r="K25" s="49"/>
      <c r="L25" s="49"/>
      <c r="M25" s="50"/>
      <c r="O25" s="601"/>
      <c r="P25" s="67"/>
      <c r="Q25" s="57"/>
      <c r="R25" s="68"/>
      <c r="S25" s="68"/>
      <c r="T25" s="68">
        <f t="shared" si="1"/>
        <v>0</v>
      </c>
      <c r="V25" s="52"/>
      <c r="W25" s="76"/>
      <c r="Y25" s="79"/>
      <c r="Z25" s="51"/>
      <c r="AB25" s="52"/>
      <c r="AC25" s="76">
        <f t="shared" si="2"/>
        <v>0</v>
      </c>
    </row>
    <row r="26" spans="2:29">
      <c r="B26" s="608"/>
      <c r="C26" s="52"/>
      <c r="D26" s="79"/>
      <c r="E26" s="52"/>
      <c r="F26" s="66">
        <v>0</v>
      </c>
      <c r="G26" s="51">
        <f t="shared" si="0"/>
        <v>0</v>
      </c>
      <c r="H26" s="60"/>
      <c r="I26" s="597"/>
      <c r="J26" s="77"/>
      <c r="K26" s="49"/>
      <c r="L26" s="49"/>
      <c r="M26" s="50"/>
      <c r="O26" s="601"/>
      <c r="P26" s="67"/>
      <c r="Q26" s="57"/>
      <c r="R26" s="68"/>
      <c r="S26" s="68"/>
      <c r="T26" s="68">
        <f t="shared" si="1"/>
        <v>0</v>
      </c>
      <c r="V26" s="52"/>
      <c r="W26" s="76"/>
      <c r="Y26" s="79"/>
      <c r="Z26" s="51"/>
      <c r="AB26" s="52"/>
      <c r="AC26" s="76">
        <f t="shared" si="2"/>
        <v>0</v>
      </c>
    </row>
    <row r="27" spans="2:29">
      <c r="B27" s="608"/>
      <c r="C27" s="52"/>
      <c r="D27" s="79"/>
      <c r="E27" s="52"/>
      <c r="F27" s="66">
        <v>0</v>
      </c>
      <c r="G27" s="51">
        <f t="shared" si="0"/>
        <v>0</v>
      </c>
      <c r="H27" s="60"/>
      <c r="I27" s="597"/>
      <c r="J27" s="77"/>
      <c r="K27" s="49"/>
      <c r="L27" s="49"/>
      <c r="M27" s="50"/>
      <c r="O27" s="601"/>
      <c r="P27" s="67"/>
      <c r="Q27" s="57"/>
      <c r="R27" s="68"/>
      <c r="S27" s="68"/>
      <c r="T27" s="68">
        <f t="shared" si="1"/>
        <v>0</v>
      </c>
      <c r="V27" s="52"/>
      <c r="W27" s="76"/>
      <c r="Y27" s="79"/>
      <c r="Z27" s="51"/>
      <c r="AB27" s="52"/>
      <c r="AC27" s="76">
        <f t="shared" si="2"/>
        <v>0</v>
      </c>
    </row>
    <row r="28" spans="2:29">
      <c r="B28" s="608"/>
      <c r="C28" s="52"/>
      <c r="D28" s="79"/>
      <c r="E28" s="52"/>
      <c r="F28" s="66">
        <v>0</v>
      </c>
      <c r="G28" s="51">
        <f t="shared" si="0"/>
        <v>0</v>
      </c>
      <c r="H28" s="60"/>
      <c r="I28" s="597"/>
      <c r="J28" s="77"/>
      <c r="K28" s="49"/>
      <c r="L28" s="49"/>
      <c r="M28" s="50"/>
      <c r="O28" s="601"/>
      <c r="P28" s="67"/>
      <c r="Q28" s="57"/>
      <c r="R28" s="68"/>
      <c r="S28" s="68"/>
      <c r="T28" s="68">
        <f t="shared" si="1"/>
        <v>0</v>
      </c>
      <c r="V28" s="52"/>
      <c r="W28" s="76"/>
      <c r="Y28" s="79"/>
      <c r="Z28" s="51"/>
      <c r="AB28" s="52"/>
      <c r="AC28" s="76">
        <f t="shared" si="2"/>
        <v>0</v>
      </c>
    </row>
    <row r="29" spans="2:29">
      <c r="B29" s="608"/>
      <c r="C29" s="52"/>
      <c r="D29" s="79"/>
      <c r="E29" s="52"/>
      <c r="F29" s="66">
        <v>0</v>
      </c>
      <c r="G29" s="51">
        <f t="shared" si="0"/>
        <v>0</v>
      </c>
      <c r="H29" s="60"/>
      <c r="I29" s="597"/>
      <c r="J29" s="77"/>
      <c r="K29" s="49"/>
      <c r="L29" s="49"/>
      <c r="M29" s="50"/>
      <c r="O29" s="601"/>
      <c r="P29" s="67"/>
      <c r="Q29" s="57"/>
      <c r="R29" s="68"/>
      <c r="S29" s="68"/>
      <c r="T29" s="68">
        <f t="shared" si="1"/>
        <v>0</v>
      </c>
      <c r="V29" s="52"/>
      <c r="W29" s="76"/>
      <c r="Y29" s="79"/>
      <c r="Z29" s="51"/>
      <c r="AB29" s="52"/>
      <c r="AC29" s="76">
        <f t="shared" si="2"/>
        <v>0</v>
      </c>
    </row>
    <row r="30" spans="2:29">
      <c r="B30" s="608"/>
      <c r="C30" s="52"/>
      <c r="D30" s="79"/>
      <c r="E30" s="52"/>
      <c r="F30" s="66">
        <v>0</v>
      </c>
      <c r="G30" s="51">
        <f t="shared" si="0"/>
        <v>0</v>
      </c>
      <c r="H30" s="60"/>
      <c r="I30" s="597"/>
      <c r="J30" s="77"/>
      <c r="K30" s="49"/>
      <c r="L30" s="49"/>
      <c r="M30" s="50"/>
      <c r="O30" s="601"/>
      <c r="P30" s="67"/>
      <c r="Q30" s="57"/>
      <c r="R30" s="68"/>
      <c r="S30" s="68"/>
      <c r="T30" s="68">
        <f t="shared" si="1"/>
        <v>0</v>
      </c>
      <c r="V30" s="52"/>
      <c r="W30" s="76"/>
      <c r="Y30" s="79"/>
      <c r="Z30" s="51"/>
      <c r="AB30" s="52"/>
      <c r="AC30" s="76">
        <f t="shared" si="2"/>
        <v>0</v>
      </c>
    </row>
    <row r="31" spans="2:29">
      <c r="B31" s="608"/>
      <c r="C31" s="52"/>
      <c r="D31" s="79"/>
      <c r="E31" s="52"/>
      <c r="F31" s="66">
        <v>0</v>
      </c>
      <c r="G31" s="51">
        <f t="shared" si="0"/>
        <v>0</v>
      </c>
      <c r="H31" s="60"/>
      <c r="I31" s="597"/>
      <c r="J31" s="77"/>
      <c r="K31" s="49"/>
      <c r="L31" s="49"/>
      <c r="M31" s="50"/>
      <c r="O31" s="601"/>
      <c r="P31" s="67"/>
      <c r="Q31" s="57"/>
      <c r="R31" s="68"/>
      <c r="S31" s="68"/>
      <c r="T31" s="68">
        <f t="shared" si="1"/>
        <v>0</v>
      </c>
      <c r="V31" s="52"/>
      <c r="W31" s="76"/>
      <c r="Y31" s="79"/>
      <c r="Z31" s="51"/>
      <c r="AB31" s="52"/>
      <c r="AC31" s="76">
        <f t="shared" si="2"/>
        <v>0</v>
      </c>
    </row>
    <row r="32" spans="2:29">
      <c r="B32" s="608"/>
      <c r="C32" s="52"/>
      <c r="D32" s="79"/>
      <c r="E32" s="52"/>
      <c r="F32" s="66">
        <v>0</v>
      </c>
      <c r="G32" s="51">
        <f t="shared" si="0"/>
        <v>0</v>
      </c>
      <c r="H32" s="60"/>
      <c r="I32" s="597"/>
      <c r="J32" s="82"/>
      <c r="K32" s="82"/>
      <c r="L32" s="82"/>
      <c r="M32" s="50"/>
      <c r="O32" s="601"/>
      <c r="P32" s="67"/>
      <c r="Q32" s="57"/>
      <c r="R32" s="68"/>
      <c r="S32" s="68"/>
      <c r="T32" s="68">
        <f t="shared" si="1"/>
        <v>0</v>
      </c>
      <c r="V32" s="52"/>
      <c r="W32" s="76"/>
      <c r="Y32" s="79"/>
      <c r="Z32" s="51"/>
      <c r="AB32" s="52"/>
      <c r="AC32" s="76">
        <f t="shared" si="2"/>
        <v>0</v>
      </c>
    </row>
    <row r="33" spans="2:29">
      <c r="B33" s="608"/>
      <c r="C33" s="52"/>
      <c r="D33" s="79"/>
      <c r="E33" s="52"/>
      <c r="F33" s="66">
        <v>0</v>
      </c>
      <c r="G33" s="51">
        <f t="shared" si="0"/>
        <v>0</v>
      </c>
      <c r="H33" s="60"/>
      <c r="I33" s="597"/>
      <c r="J33" s="82"/>
      <c r="K33" s="82"/>
      <c r="L33" s="82"/>
      <c r="M33" s="50"/>
      <c r="O33" s="601"/>
      <c r="P33" s="67"/>
      <c r="Q33" s="57"/>
      <c r="R33" s="68"/>
      <c r="S33" s="68"/>
      <c r="T33" s="68">
        <f t="shared" si="1"/>
        <v>0</v>
      </c>
      <c r="V33" s="52"/>
      <c r="W33" s="76"/>
      <c r="Y33" s="79"/>
      <c r="Z33" s="51"/>
      <c r="AB33" s="52"/>
      <c r="AC33" s="76">
        <f t="shared" si="2"/>
        <v>0</v>
      </c>
    </row>
    <row r="34" spans="2:29">
      <c r="B34" s="608"/>
      <c r="C34" s="52"/>
      <c r="D34" s="79"/>
      <c r="E34" s="52"/>
      <c r="F34" s="66"/>
      <c r="G34" s="51"/>
      <c r="H34" s="60"/>
      <c r="I34" s="597"/>
      <c r="J34" s="82"/>
      <c r="K34" s="82"/>
      <c r="L34" s="82"/>
      <c r="M34" s="50"/>
      <c r="O34" s="601"/>
      <c r="P34" s="67"/>
      <c r="Q34" s="57"/>
      <c r="R34" s="68"/>
      <c r="S34" s="68"/>
      <c r="T34" s="68">
        <f t="shared" si="1"/>
        <v>0</v>
      </c>
      <c r="V34" s="52"/>
      <c r="W34" s="76"/>
      <c r="Y34" s="79"/>
      <c r="Z34" s="51"/>
      <c r="AB34" s="52"/>
      <c r="AC34" s="76">
        <f t="shared" si="2"/>
        <v>0</v>
      </c>
    </row>
    <row r="35" spans="2:29">
      <c r="B35" s="608"/>
      <c r="C35" s="52"/>
      <c r="D35" s="79"/>
      <c r="E35" s="52"/>
      <c r="F35" s="66"/>
      <c r="G35" s="51"/>
      <c r="H35" s="60"/>
      <c r="I35" s="598"/>
      <c r="J35" s="83"/>
      <c r="K35" s="84"/>
      <c r="L35" s="84"/>
      <c r="M35" s="50"/>
      <c r="O35" s="602"/>
      <c r="P35" s="85"/>
      <c r="Q35" s="86"/>
      <c r="R35" s="87"/>
      <c r="S35" s="88"/>
      <c r="T35" s="68">
        <f t="shared" si="1"/>
        <v>0</v>
      </c>
      <c r="V35" s="52"/>
      <c r="W35" s="76"/>
      <c r="Y35" s="79"/>
      <c r="Z35" s="51"/>
      <c r="AB35" s="52"/>
      <c r="AC35" s="76">
        <f t="shared" si="2"/>
        <v>0</v>
      </c>
    </row>
    <row r="36" spans="2:29">
      <c r="B36" s="609"/>
      <c r="C36" s="52"/>
      <c r="D36" s="79"/>
      <c r="E36" s="52"/>
      <c r="F36" s="66">
        <v>0</v>
      </c>
      <c r="G36" s="51">
        <f t="shared" si="0"/>
        <v>0</v>
      </c>
      <c r="H36" s="60"/>
      <c r="R36" s="89"/>
      <c r="V36" s="52"/>
      <c r="W36" s="76"/>
      <c r="Y36" s="79"/>
      <c r="Z36" s="51"/>
      <c r="AB36" s="52"/>
      <c r="AC36" s="76">
        <f t="shared" si="2"/>
        <v>0</v>
      </c>
    </row>
    <row r="37" spans="2:29">
      <c r="B37" s="69" t="s">
        <v>26</v>
      </c>
      <c r="C37" s="89"/>
      <c r="D37" s="333">
        <f>SUM(D4:D36)</f>
        <v>200</v>
      </c>
      <c r="E37" s="90">
        <f>G37/D37</f>
        <v>17.350000000000001</v>
      </c>
      <c r="F37" s="98"/>
      <c r="G37" s="92">
        <f>SUM(G4:G36)</f>
        <v>3470</v>
      </c>
      <c r="V37" s="52"/>
      <c r="W37" s="76"/>
      <c r="Y37" s="79"/>
      <c r="Z37" s="51"/>
      <c r="AB37" s="52"/>
      <c r="AC37" s="76">
        <f t="shared" si="2"/>
        <v>0</v>
      </c>
    </row>
    <row r="38" spans="2:29">
      <c r="E38" s="93" t="s">
        <v>27</v>
      </c>
      <c r="W38" s="94">
        <f>SUM(W5:W37)</f>
        <v>60.419999999999995</v>
      </c>
      <c r="Z38" s="94">
        <f>SUM(Z5:Z37)</f>
        <v>330.89</v>
      </c>
    </row>
    <row r="40" spans="2:29">
      <c r="C40" s="58" t="s">
        <v>28</v>
      </c>
    </row>
  </sheetData>
  <mergeCells count="9">
    <mergeCell ref="I4:I35"/>
    <mergeCell ref="B2:C2"/>
    <mergeCell ref="O4:O35"/>
    <mergeCell ref="AB2:AC2"/>
    <mergeCell ref="V3:W3"/>
    <mergeCell ref="Y3:Z3"/>
    <mergeCell ref="AB3:AC3"/>
    <mergeCell ref="B4:B36"/>
    <mergeCell ref="D2:G2"/>
  </mergeCells>
  <hyperlinks>
    <hyperlink ref="B3" location="CARTEIRA!A1" display="ABEV3" xr:uid="{00000000-0004-0000-0000-000000000000}"/>
    <hyperlink ref="V3:W3" location="DIVIDENDO!A1" display="DIVIDENDO" xr:uid="{00000000-0004-0000-0000-000001000000}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50"/>
  </sheetPr>
  <dimension ref="A2:AE54"/>
  <sheetViews>
    <sheetView topLeftCell="A32" zoomScale="80" zoomScaleNormal="80" workbookViewId="0">
      <selection activeCell="Z50" sqref="Z50"/>
    </sheetView>
  </sheetViews>
  <sheetFormatPr defaultColWidth="0" defaultRowHeight="15"/>
  <cols>
    <col min="1" max="1" width="1.28515625" style="58" customWidth="1"/>
    <col min="2" max="2" width="9.140625" style="58" customWidth="1"/>
    <col min="3" max="3" width="13" style="58" bestFit="1" customWidth="1"/>
    <col min="4" max="4" width="9.140625" style="58" customWidth="1"/>
    <col min="5" max="5" width="13.42578125" style="58" bestFit="1" customWidth="1"/>
    <col min="6" max="6" width="10.85546875" style="58" bestFit="1" customWidth="1"/>
    <col min="7" max="7" width="11.7109375" style="58" bestFit="1" customWidth="1"/>
    <col min="8" max="8" width="1.7109375" style="58" customWidth="1"/>
    <col min="9" max="9" width="9.140625" style="58" customWidth="1"/>
    <col min="10" max="10" width="12.42578125" style="58" bestFit="1" customWidth="1"/>
    <col min="11" max="11" width="9.140625" style="58" customWidth="1"/>
    <col min="12" max="12" width="13.7109375" style="58" bestFit="1" customWidth="1"/>
    <col min="13" max="13" width="11.7109375" style="58" bestFit="1" customWidth="1"/>
    <col min="14" max="14" width="1.28515625" style="58" customWidth="1"/>
    <col min="15" max="15" width="9.140625" style="58" customWidth="1"/>
    <col min="16" max="16" width="10.7109375" style="58" bestFit="1" customWidth="1"/>
    <col min="17" max="18" width="9.140625" style="58" customWidth="1"/>
    <col min="19" max="19" width="10.28515625" style="58" bestFit="1" customWidth="1"/>
    <col min="20" max="20" width="10.140625" style="58" bestFit="1" customWidth="1"/>
    <col min="21" max="21" width="2.42578125" style="58" customWidth="1"/>
    <col min="22" max="22" width="12.28515625" style="58" bestFit="1" customWidth="1"/>
    <col min="23" max="23" width="9.140625" style="58" customWidth="1"/>
    <col min="24" max="24" width="1.42578125" style="58" customWidth="1"/>
    <col min="25" max="25" width="12.7109375" style="58" bestFit="1" customWidth="1"/>
    <col min="26" max="27" width="9.140625" style="58" customWidth="1"/>
    <col min="28" max="28" width="10.7109375" style="58" bestFit="1" customWidth="1"/>
    <col min="29" max="29" width="10.140625" style="58" bestFit="1" customWidth="1"/>
    <col min="30" max="30" width="9.140625" style="58" customWidth="1"/>
    <col min="31" max="31" width="0" style="58" hidden="1" customWidth="1"/>
    <col min="32" max="16384" width="9.140625" style="58" hidden="1"/>
  </cols>
  <sheetData>
    <row r="2" spans="2:30">
      <c r="B2" s="613">
        <v>60746948000112</v>
      </c>
      <c r="C2" s="614"/>
      <c r="D2" s="647" t="s">
        <v>53</v>
      </c>
      <c r="E2" s="648"/>
      <c r="F2" s="648"/>
      <c r="G2" s="648"/>
      <c r="H2" s="648"/>
      <c r="I2" s="648"/>
      <c r="J2" s="648"/>
      <c r="K2" s="648"/>
      <c r="M2" s="59" t="s">
        <v>2</v>
      </c>
      <c r="S2" s="60" t="s">
        <v>3</v>
      </c>
      <c r="T2" s="336" t="s">
        <v>4</v>
      </c>
      <c r="AB2" s="603" t="s">
        <v>5</v>
      </c>
      <c r="AC2" s="603"/>
    </row>
    <row r="3" spans="2:30" ht="27.75">
      <c r="B3" s="22" t="s">
        <v>54</v>
      </c>
      <c r="C3" s="329" t="s">
        <v>7</v>
      </c>
      <c r="D3" s="329" t="s">
        <v>8</v>
      </c>
      <c r="E3" s="329" t="s">
        <v>9</v>
      </c>
      <c r="F3" s="329" t="s">
        <v>10</v>
      </c>
      <c r="G3" s="328" t="s">
        <v>11</v>
      </c>
      <c r="I3" s="22" t="str">
        <f>(B3)</f>
        <v>BBDC4*</v>
      </c>
      <c r="J3" s="329" t="s">
        <v>7</v>
      </c>
      <c r="K3" s="329" t="s">
        <v>8</v>
      </c>
      <c r="L3" s="329" t="s">
        <v>9</v>
      </c>
      <c r="M3" s="329" t="s">
        <v>12</v>
      </c>
      <c r="O3" s="22" t="str">
        <f>(B3)</f>
        <v>BBDC4*</v>
      </c>
      <c r="P3" s="328" t="s">
        <v>13</v>
      </c>
      <c r="Q3" s="329" t="s">
        <v>8</v>
      </c>
      <c r="R3" s="328" t="s">
        <v>14</v>
      </c>
      <c r="S3" s="329" t="s">
        <v>15</v>
      </c>
      <c r="T3" s="329" t="s">
        <v>16</v>
      </c>
      <c r="V3" s="604" t="s">
        <v>17</v>
      </c>
      <c r="W3" s="604"/>
      <c r="Y3" s="605" t="s">
        <v>18</v>
      </c>
      <c r="Z3" s="605"/>
      <c r="AA3" s="62" t="s">
        <v>19</v>
      </c>
      <c r="AB3" s="606" t="s">
        <v>20</v>
      </c>
      <c r="AC3" s="606"/>
    </row>
    <row r="4" spans="2:30">
      <c r="B4" s="607" t="s">
        <v>21</v>
      </c>
      <c r="C4" s="70">
        <v>44133</v>
      </c>
      <c r="D4" s="52">
        <v>2</v>
      </c>
      <c r="E4" s="51">
        <v>20.100000000000001</v>
      </c>
      <c r="F4" s="66">
        <v>0</v>
      </c>
      <c r="G4" s="76">
        <f>(E4*D4)+F4</f>
        <v>40.200000000000003</v>
      </c>
      <c r="H4" s="60"/>
      <c r="I4" s="596" t="s">
        <v>2</v>
      </c>
      <c r="J4" s="405">
        <v>2020</v>
      </c>
      <c r="K4" s="141">
        <v>4</v>
      </c>
      <c r="L4" s="402">
        <v>20.2</v>
      </c>
      <c r="M4" s="142">
        <v>80.8</v>
      </c>
      <c r="O4" s="600" t="s">
        <v>4</v>
      </c>
      <c r="P4" s="67"/>
      <c r="Q4" s="57"/>
      <c r="R4" s="68"/>
      <c r="S4" s="68"/>
      <c r="T4" s="68">
        <f>(R4*Q4)+S4</f>
        <v>0</v>
      </c>
      <c r="V4" s="52" t="s">
        <v>22</v>
      </c>
      <c r="W4" s="52" t="s">
        <v>23</v>
      </c>
      <c r="Y4" s="52" t="s">
        <v>22</v>
      </c>
      <c r="Z4" s="52" t="s">
        <v>23</v>
      </c>
      <c r="AA4" s="336" t="s">
        <v>24</v>
      </c>
      <c r="AB4" s="52" t="s">
        <v>25</v>
      </c>
      <c r="AC4" s="52" t="s">
        <v>23</v>
      </c>
      <c r="AD4" s="69"/>
    </row>
    <row r="5" spans="2:30">
      <c r="B5" s="608"/>
      <c r="C5" s="70">
        <v>44133</v>
      </c>
      <c r="D5" s="52">
        <v>2</v>
      </c>
      <c r="E5" s="51">
        <v>20.3</v>
      </c>
      <c r="F5" s="66">
        <v>0</v>
      </c>
      <c r="G5" s="76">
        <f t="shared" ref="G5:G36" si="0">(E5*D5)+F5</f>
        <v>40.6</v>
      </c>
      <c r="H5" s="60"/>
      <c r="I5" s="597"/>
      <c r="J5" s="399">
        <v>2021</v>
      </c>
      <c r="K5" s="400">
        <v>20</v>
      </c>
      <c r="L5" s="388">
        <v>22.08</v>
      </c>
      <c r="M5" s="401">
        <v>441.68</v>
      </c>
      <c r="O5" s="601"/>
      <c r="P5" s="73"/>
      <c r="Q5" s="46"/>
      <c r="R5" s="74"/>
      <c r="S5" s="74"/>
      <c r="T5" s="68">
        <f t="shared" ref="T5:T35" si="1">(R5*Q5)+S5</f>
        <v>0</v>
      </c>
      <c r="V5" s="75">
        <v>44200</v>
      </c>
      <c r="W5" s="76">
        <v>0.06</v>
      </c>
      <c r="Y5" s="75">
        <v>44166</v>
      </c>
      <c r="Z5" s="76">
        <v>0.06</v>
      </c>
      <c r="AA5" s="336"/>
      <c r="AB5" s="75"/>
      <c r="AC5" s="76">
        <f>(T4)</f>
        <v>0</v>
      </c>
    </row>
    <row r="6" spans="2:30">
      <c r="B6" s="608"/>
      <c r="C6" s="70">
        <v>44208</v>
      </c>
      <c r="D6" s="52">
        <v>4</v>
      </c>
      <c r="E6" s="51">
        <v>27.18</v>
      </c>
      <c r="F6" s="66">
        <v>0.04</v>
      </c>
      <c r="G6" s="76">
        <f t="shared" si="0"/>
        <v>108.76</v>
      </c>
      <c r="H6" s="60"/>
      <c r="I6" s="597"/>
      <c r="J6" s="77"/>
      <c r="K6" s="49"/>
      <c r="L6" s="48"/>
      <c r="M6" s="50"/>
      <c r="O6" s="601"/>
      <c r="P6" s="67"/>
      <c r="Q6" s="57"/>
      <c r="R6" s="68"/>
      <c r="S6" s="68"/>
      <c r="T6" s="68">
        <f t="shared" si="1"/>
        <v>0</v>
      </c>
      <c r="V6" s="75">
        <v>44228</v>
      </c>
      <c r="W6" s="76">
        <v>0.06</v>
      </c>
      <c r="Y6" s="177"/>
      <c r="Z6" s="97"/>
      <c r="AA6" s="336"/>
      <c r="AB6" s="78"/>
      <c r="AC6" s="76">
        <f t="shared" ref="AC6:AC37" si="2">(T5)</f>
        <v>0</v>
      </c>
    </row>
    <row r="7" spans="2:30">
      <c r="B7" s="608"/>
      <c r="C7" s="70">
        <v>44426</v>
      </c>
      <c r="D7" s="52">
        <v>2</v>
      </c>
      <c r="E7" s="51">
        <v>22.95</v>
      </c>
      <c r="F7" s="66">
        <v>0</v>
      </c>
      <c r="G7" s="76">
        <f t="shared" si="0"/>
        <v>45.9</v>
      </c>
      <c r="H7" s="60"/>
      <c r="I7" s="597"/>
      <c r="J7" s="77"/>
      <c r="K7" s="49"/>
      <c r="L7" s="48"/>
      <c r="M7" s="50"/>
      <c r="O7" s="601"/>
      <c r="P7" s="67"/>
      <c r="Q7" s="57"/>
      <c r="R7" s="68"/>
      <c r="S7" s="68"/>
      <c r="T7" s="68">
        <f t="shared" si="1"/>
        <v>0</v>
      </c>
      <c r="V7" s="75">
        <v>44560</v>
      </c>
      <c r="W7" s="76">
        <v>4.32</v>
      </c>
      <c r="Y7" s="75">
        <v>44203</v>
      </c>
      <c r="Z7" s="76">
        <v>1.42</v>
      </c>
      <c r="AB7" s="52"/>
      <c r="AC7" s="76">
        <f t="shared" si="2"/>
        <v>0</v>
      </c>
    </row>
    <row r="8" spans="2:30">
      <c r="B8" s="608"/>
      <c r="C8" s="70">
        <v>44538</v>
      </c>
      <c r="D8" s="52">
        <v>10</v>
      </c>
      <c r="E8" s="51">
        <v>20.61</v>
      </c>
      <c r="F8" s="66">
        <v>0.12</v>
      </c>
      <c r="G8" s="76">
        <f t="shared" si="0"/>
        <v>206.22</v>
      </c>
      <c r="H8" s="60"/>
      <c r="I8" s="597"/>
      <c r="J8" s="80"/>
      <c r="K8" s="81"/>
      <c r="L8" s="147"/>
      <c r="M8" s="50"/>
      <c r="O8" s="601"/>
      <c r="P8" s="67"/>
      <c r="Q8" s="57"/>
      <c r="R8" s="68"/>
      <c r="S8" s="68"/>
      <c r="T8" s="68">
        <f t="shared" si="1"/>
        <v>0</v>
      </c>
      <c r="V8" s="374">
        <f>SUM(W5:W7)</f>
        <v>4.4400000000000004</v>
      </c>
      <c r="W8" s="364"/>
      <c r="Y8" s="75">
        <v>44256</v>
      </c>
      <c r="Z8" s="51">
        <v>0.13</v>
      </c>
      <c r="AB8" s="52"/>
      <c r="AC8" s="76">
        <f t="shared" si="2"/>
        <v>0</v>
      </c>
    </row>
    <row r="9" spans="2:30">
      <c r="B9" s="608"/>
      <c r="C9" s="70">
        <v>44670</v>
      </c>
      <c r="D9" s="52">
        <v>4</v>
      </c>
      <c r="E9" s="51">
        <v>19.5</v>
      </c>
      <c r="F9" s="66">
        <v>0</v>
      </c>
      <c r="G9" s="76">
        <f t="shared" si="0"/>
        <v>78</v>
      </c>
      <c r="H9" s="60"/>
      <c r="I9" s="597"/>
      <c r="J9" s="77"/>
      <c r="K9" s="49"/>
      <c r="L9" s="48"/>
      <c r="M9" s="50"/>
      <c r="O9" s="601"/>
      <c r="P9" s="67"/>
      <c r="Q9" s="57"/>
      <c r="R9" s="68"/>
      <c r="S9" s="68"/>
      <c r="T9" s="68">
        <f t="shared" si="1"/>
        <v>0</v>
      </c>
      <c r="V9" s="52"/>
      <c r="W9" s="76"/>
      <c r="Y9" s="75">
        <v>44263</v>
      </c>
      <c r="Z9" s="51">
        <v>0.15</v>
      </c>
      <c r="AB9" s="52"/>
      <c r="AC9" s="76">
        <f t="shared" si="2"/>
        <v>0</v>
      </c>
    </row>
    <row r="10" spans="2:30">
      <c r="B10" s="608"/>
      <c r="C10" s="70">
        <v>44677</v>
      </c>
      <c r="D10" s="52">
        <v>4</v>
      </c>
      <c r="E10" s="51">
        <v>18.2</v>
      </c>
      <c r="F10" s="66">
        <v>0.02</v>
      </c>
      <c r="G10" s="76">
        <f t="shared" si="0"/>
        <v>72.819999999999993</v>
      </c>
      <c r="H10" s="60"/>
      <c r="I10" s="597"/>
      <c r="J10" s="77"/>
      <c r="K10" s="49"/>
      <c r="L10" s="48"/>
      <c r="M10" s="50"/>
      <c r="O10" s="601"/>
      <c r="P10" s="67"/>
      <c r="Q10" s="57"/>
      <c r="R10" s="68"/>
      <c r="S10" s="68"/>
      <c r="T10" s="68">
        <f t="shared" si="1"/>
        <v>0</v>
      </c>
      <c r="V10" s="52"/>
      <c r="W10" s="76"/>
      <c r="Y10" s="75">
        <v>44287</v>
      </c>
      <c r="Z10" s="51">
        <v>0.13</v>
      </c>
      <c r="AB10" s="52"/>
      <c r="AC10" s="76">
        <f t="shared" si="2"/>
        <v>0</v>
      </c>
    </row>
    <row r="11" spans="2:30">
      <c r="B11" s="608"/>
      <c r="C11" s="70">
        <v>44774</v>
      </c>
      <c r="D11" s="52">
        <v>4</v>
      </c>
      <c r="E11" s="51">
        <v>17.3</v>
      </c>
      <c r="F11" s="66">
        <v>0.06</v>
      </c>
      <c r="G11" s="76">
        <f t="shared" si="0"/>
        <v>69.260000000000005</v>
      </c>
      <c r="H11" s="60"/>
      <c r="I11" s="597"/>
      <c r="J11" s="77"/>
      <c r="K11" s="49"/>
      <c r="L11" s="48"/>
      <c r="M11" s="50"/>
      <c r="O11" s="601"/>
      <c r="P11" s="67"/>
      <c r="Q11" s="57"/>
      <c r="R11" s="68"/>
      <c r="S11" s="68"/>
      <c r="T11" s="68">
        <f t="shared" si="1"/>
        <v>0</v>
      </c>
      <c r="V11" s="52"/>
      <c r="W11" s="76"/>
      <c r="Y11" s="75">
        <v>44319</v>
      </c>
      <c r="Z11" s="51">
        <v>0.13</v>
      </c>
      <c r="AB11" s="52"/>
      <c r="AC11" s="76">
        <f t="shared" si="2"/>
        <v>0</v>
      </c>
    </row>
    <row r="12" spans="2:30">
      <c r="B12" s="608"/>
      <c r="C12" s="70">
        <v>45142</v>
      </c>
      <c r="D12" s="52">
        <v>10</v>
      </c>
      <c r="E12" s="51">
        <v>15.8</v>
      </c>
      <c r="F12" s="66">
        <v>0.03</v>
      </c>
      <c r="G12" s="76">
        <f t="shared" si="0"/>
        <v>158.03</v>
      </c>
      <c r="H12" s="60"/>
      <c r="I12" s="597"/>
      <c r="J12" s="77"/>
      <c r="K12" s="49"/>
      <c r="L12" s="48"/>
      <c r="M12" s="50"/>
      <c r="O12" s="601"/>
      <c r="P12" s="67"/>
      <c r="Q12" s="57"/>
      <c r="R12" s="68"/>
      <c r="S12" s="68"/>
      <c r="T12" s="68">
        <f t="shared" si="1"/>
        <v>0</v>
      </c>
      <c r="V12" s="52"/>
      <c r="W12" s="76"/>
      <c r="Y12" s="75">
        <v>44348</v>
      </c>
      <c r="Z12" s="51">
        <v>0.14000000000000001</v>
      </c>
      <c r="AB12" s="52"/>
      <c r="AC12" s="76">
        <f t="shared" si="2"/>
        <v>0</v>
      </c>
    </row>
    <row r="13" spans="2:30">
      <c r="B13" s="608"/>
      <c r="C13" s="79"/>
      <c r="D13" s="52"/>
      <c r="E13" s="51"/>
      <c r="F13" s="66">
        <v>0</v>
      </c>
      <c r="G13" s="76">
        <f t="shared" si="0"/>
        <v>0</v>
      </c>
      <c r="H13" s="60"/>
      <c r="I13" s="597"/>
      <c r="J13" s="77"/>
      <c r="K13" s="49"/>
      <c r="L13" s="48"/>
      <c r="M13" s="50"/>
      <c r="O13" s="601"/>
      <c r="P13" s="67"/>
      <c r="Q13" s="57"/>
      <c r="R13" s="68"/>
      <c r="S13" s="68"/>
      <c r="T13" s="68">
        <f t="shared" si="1"/>
        <v>0</v>
      </c>
      <c r="V13" s="52"/>
      <c r="W13" s="76"/>
      <c r="Y13" s="75">
        <v>44378</v>
      </c>
      <c r="Z13" s="51">
        <v>0.13</v>
      </c>
      <c r="AB13" s="52"/>
      <c r="AC13" s="76">
        <f t="shared" si="2"/>
        <v>0</v>
      </c>
    </row>
    <row r="14" spans="2:30">
      <c r="B14" s="608"/>
      <c r="C14" s="79"/>
      <c r="D14" s="52"/>
      <c r="E14" s="51"/>
      <c r="F14" s="66">
        <v>0</v>
      </c>
      <c r="G14" s="76">
        <f t="shared" si="0"/>
        <v>0</v>
      </c>
      <c r="H14" s="60"/>
      <c r="I14" s="597"/>
      <c r="J14" s="77"/>
      <c r="K14" s="49"/>
      <c r="L14" s="48"/>
      <c r="M14" s="50"/>
      <c r="O14" s="601"/>
      <c r="P14" s="67"/>
      <c r="Q14" s="57"/>
      <c r="R14" s="68"/>
      <c r="S14" s="68"/>
      <c r="T14" s="68">
        <f t="shared" si="1"/>
        <v>0</v>
      </c>
      <c r="V14" s="52"/>
      <c r="W14" s="76"/>
      <c r="Y14" s="75">
        <v>44389</v>
      </c>
      <c r="Z14" s="51">
        <v>3.67</v>
      </c>
      <c r="AB14" s="52"/>
      <c r="AC14" s="76">
        <f t="shared" si="2"/>
        <v>0</v>
      </c>
    </row>
    <row r="15" spans="2:30">
      <c r="B15" s="608"/>
      <c r="C15" s="79"/>
      <c r="D15" s="52"/>
      <c r="E15" s="51"/>
      <c r="F15" s="66">
        <v>0</v>
      </c>
      <c r="G15" s="76">
        <f t="shared" si="0"/>
        <v>0</v>
      </c>
      <c r="H15" s="60"/>
      <c r="I15" s="597"/>
      <c r="J15" s="77"/>
      <c r="K15" s="49"/>
      <c r="L15" s="48"/>
      <c r="M15" s="50"/>
      <c r="O15" s="601"/>
      <c r="P15" s="67"/>
      <c r="Q15" s="57"/>
      <c r="R15" s="68"/>
      <c r="S15" s="68"/>
      <c r="T15" s="68">
        <f t="shared" si="1"/>
        <v>0</v>
      </c>
      <c r="V15" s="52"/>
      <c r="W15" s="76"/>
      <c r="Y15" s="75">
        <v>44410</v>
      </c>
      <c r="Z15" s="51">
        <v>0.13</v>
      </c>
      <c r="AB15" s="52"/>
      <c r="AC15" s="76">
        <f t="shared" si="2"/>
        <v>0</v>
      </c>
    </row>
    <row r="16" spans="2:30">
      <c r="B16" s="608"/>
      <c r="C16" s="79"/>
      <c r="D16" s="52"/>
      <c r="E16" s="51"/>
      <c r="F16" s="66">
        <v>0</v>
      </c>
      <c r="G16" s="76">
        <f t="shared" si="0"/>
        <v>0</v>
      </c>
      <c r="H16" s="60"/>
      <c r="I16" s="597"/>
      <c r="J16" s="77"/>
      <c r="K16" s="49"/>
      <c r="L16" s="48"/>
      <c r="M16" s="50"/>
      <c r="O16" s="601"/>
      <c r="P16" s="67"/>
      <c r="Q16" s="57"/>
      <c r="R16" s="68"/>
      <c r="S16" s="68"/>
      <c r="T16" s="68">
        <f t="shared" si="1"/>
        <v>0</v>
      </c>
      <c r="V16" s="52"/>
      <c r="W16" s="76"/>
      <c r="Y16" s="75">
        <v>44440</v>
      </c>
      <c r="Z16" s="51">
        <v>0.13</v>
      </c>
      <c r="AB16" s="52"/>
      <c r="AC16" s="76">
        <f t="shared" si="2"/>
        <v>0</v>
      </c>
    </row>
    <row r="17" spans="2:29">
      <c r="B17" s="608"/>
      <c r="C17" s="79"/>
      <c r="D17" s="52"/>
      <c r="E17" s="51"/>
      <c r="F17" s="66">
        <v>0</v>
      </c>
      <c r="G17" s="76">
        <f t="shared" si="0"/>
        <v>0</v>
      </c>
      <c r="H17" s="60"/>
      <c r="I17" s="597"/>
      <c r="J17" s="77"/>
      <c r="K17" s="49"/>
      <c r="L17" s="48"/>
      <c r="M17" s="50"/>
      <c r="O17" s="601"/>
      <c r="P17" s="67"/>
      <c r="Q17" s="57"/>
      <c r="R17" s="68"/>
      <c r="S17" s="68"/>
      <c r="T17" s="68">
        <f t="shared" si="1"/>
        <v>0</v>
      </c>
      <c r="V17" s="52"/>
      <c r="W17" s="76"/>
      <c r="Y17" s="75">
        <v>44470</v>
      </c>
      <c r="Z17" s="51">
        <v>0.16</v>
      </c>
      <c r="AB17" s="52"/>
      <c r="AC17" s="76">
        <f t="shared" si="2"/>
        <v>0</v>
      </c>
    </row>
    <row r="18" spans="2:29">
      <c r="B18" s="608"/>
      <c r="C18" s="79"/>
      <c r="D18" s="52"/>
      <c r="E18" s="51"/>
      <c r="F18" s="66">
        <v>0</v>
      </c>
      <c r="G18" s="76">
        <f t="shared" si="0"/>
        <v>0</v>
      </c>
      <c r="H18" s="60"/>
      <c r="I18" s="597"/>
      <c r="J18" s="77"/>
      <c r="K18" s="49"/>
      <c r="L18" s="48"/>
      <c r="M18" s="50"/>
      <c r="O18" s="601"/>
      <c r="P18" s="67"/>
      <c r="Q18" s="57"/>
      <c r="R18" s="68"/>
      <c r="S18" s="68"/>
      <c r="T18" s="68">
        <f t="shared" si="1"/>
        <v>0</v>
      </c>
      <c r="V18" s="52"/>
      <c r="W18" s="76"/>
      <c r="Y18" s="75">
        <v>44501</v>
      </c>
      <c r="Z18" s="51">
        <v>0.16</v>
      </c>
      <c r="AB18" s="52"/>
      <c r="AC18" s="76">
        <f t="shared" si="2"/>
        <v>0</v>
      </c>
    </row>
    <row r="19" spans="2:29">
      <c r="B19" s="608"/>
      <c r="C19" s="79"/>
      <c r="D19" s="52"/>
      <c r="E19" s="51"/>
      <c r="F19" s="66">
        <v>0</v>
      </c>
      <c r="G19" s="76">
        <f t="shared" si="0"/>
        <v>0</v>
      </c>
      <c r="H19" s="60"/>
      <c r="I19" s="597"/>
      <c r="J19" s="77"/>
      <c r="K19" s="49"/>
      <c r="L19" s="48"/>
      <c r="M19" s="50"/>
      <c r="O19" s="601"/>
      <c r="P19" s="67"/>
      <c r="Q19" s="57"/>
      <c r="R19" s="68"/>
      <c r="S19" s="68"/>
      <c r="T19" s="68">
        <f t="shared" si="1"/>
        <v>0</v>
      </c>
      <c r="V19" s="52"/>
      <c r="W19" s="76"/>
      <c r="Y19" s="75">
        <v>44531</v>
      </c>
      <c r="Z19" s="51">
        <v>0.16</v>
      </c>
      <c r="AB19" s="52"/>
      <c r="AC19" s="76">
        <f t="shared" si="2"/>
        <v>0</v>
      </c>
    </row>
    <row r="20" spans="2:29">
      <c r="B20" s="608"/>
      <c r="C20" s="79"/>
      <c r="D20" s="52"/>
      <c r="E20" s="51"/>
      <c r="F20" s="66">
        <v>0</v>
      </c>
      <c r="G20" s="76">
        <f t="shared" si="0"/>
        <v>0</v>
      </c>
      <c r="H20" s="60"/>
      <c r="I20" s="597"/>
      <c r="J20" s="77"/>
      <c r="K20" s="49"/>
      <c r="L20" s="48"/>
      <c r="M20" s="50"/>
      <c r="O20" s="601"/>
      <c r="P20" s="67"/>
      <c r="Q20" s="57"/>
      <c r="R20" s="68"/>
      <c r="S20" s="68"/>
      <c r="T20" s="68">
        <f t="shared" si="1"/>
        <v>0</v>
      </c>
      <c r="V20" s="52"/>
      <c r="W20" s="76"/>
      <c r="Y20" s="75">
        <v>44560</v>
      </c>
      <c r="Z20" s="51">
        <v>0.37</v>
      </c>
      <c r="AB20" s="52"/>
      <c r="AC20" s="76">
        <f t="shared" si="2"/>
        <v>0</v>
      </c>
    </row>
    <row r="21" spans="2:29">
      <c r="B21" s="608"/>
      <c r="C21" s="79"/>
      <c r="D21" s="52"/>
      <c r="E21" s="51"/>
      <c r="F21" s="66">
        <v>0</v>
      </c>
      <c r="G21" s="76">
        <f t="shared" si="0"/>
        <v>0</v>
      </c>
      <c r="H21" s="60"/>
      <c r="I21" s="597"/>
      <c r="J21" s="77"/>
      <c r="K21" s="49"/>
      <c r="L21" s="48"/>
      <c r="M21" s="50"/>
      <c r="O21" s="601"/>
      <c r="P21" s="67"/>
      <c r="Q21" s="57"/>
      <c r="R21" s="68"/>
      <c r="S21" s="68"/>
      <c r="T21" s="68">
        <f t="shared" si="1"/>
        <v>0</v>
      </c>
      <c r="V21" s="52"/>
      <c r="W21" s="76"/>
      <c r="Y21" s="374">
        <f>SUM(Z7:Z20)</f>
        <v>7.01</v>
      </c>
      <c r="Z21" s="259"/>
      <c r="AB21" s="52"/>
      <c r="AC21" s="76">
        <f t="shared" si="2"/>
        <v>0</v>
      </c>
    </row>
    <row r="22" spans="2:29">
      <c r="B22" s="608"/>
      <c r="C22" s="79"/>
      <c r="D22" s="52"/>
      <c r="E22" s="51"/>
      <c r="F22" s="66">
        <v>0</v>
      </c>
      <c r="G22" s="76">
        <f t="shared" si="0"/>
        <v>0</v>
      </c>
      <c r="H22" s="60"/>
      <c r="I22" s="597"/>
      <c r="J22" s="77"/>
      <c r="K22" s="49"/>
      <c r="L22" s="48"/>
      <c r="M22" s="50"/>
      <c r="O22" s="601"/>
      <c r="P22" s="67"/>
      <c r="Q22" s="57"/>
      <c r="R22" s="68"/>
      <c r="S22" s="68"/>
      <c r="T22" s="68">
        <f t="shared" si="1"/>
        <v>0</v>
      </c>
      <c r="V22" s="52"/>
      <c r="W22" s="76"/>
      <c r="Y22" s="75">
        <v>44562</v>
      </c>
      <c r="Z22" s="51">
        <v>0.16</v>
      </c>
      <c r="AB22" s="52"/>
      <c r="AC22" s="76">
        <f t="shared" si="2"/>
        <v>0</v>
      </c>
    </row>
    <row r="23" spans="2:29">
      <c r="B23" s="608"/>
      <c r="C23" s="79"/>
      <c r="D23" s="52"/>
      <c r="E23" s="51"/>
      <c r="F23" s="66">
        <v>0</v>
      </c>
      <c r="G23" s="76">
        <f t="shared" si="0"/>
        <v>0</v>
      </c>
      <c r="H23" s="60"/>
      <c r="I23" s="597"/>
      <c r="J23" s="77"/>
      <c r="K23" s="49"/>
      <c r="L23" s="48"/>
      <c r="M23" s="50"/>
      <c r="O23" s="601"/>
      <c r="P23" s="67"/>
      <c r="Q23" s="57"/>
      <c r="R23" s="68"/>
      <c r="S23" s="68"/>
      <c r="T23" s="68">
        <f t="shared" si="1"/>
        <v>0</v>
      </c>
      <c r="V23" s="52"/>
      <c r="W23" s="76"/>
      <c r="Y23" s="75">
        <v>44593</v>
      </c>
      <c r="Z23" s="51">
        <v>0.32</v>
      </c>
      <c r="AB23" s="52"/>
      <c r="AC23" s="76">
        <f t="shared" si="2"/>
        <v>0</v>
      </c>
    </row>
    <row r="24" spans="2:29">
      <c r="B24" s="608"/>
      <c r="C24" s="79"/>
      <c r="D24" s="52"/>
      <c r="E24" s="51"/>
      <c r="F24" s="66">
        <v>0</v>
      </c>
      <c r="G24" s="76">
        <f t="shared" si="0"/>
        <v>0</v>
      </c>
      <c r="H24" s="60"/>
      <c r="I24" s="597"/>
      <c r="J24" s="77"/>
      <c r="K24" s="49"/>
      <c r="L24" s="48"/>
      <c r="M24" s="50"/>
      <c r="O24" s="601"/>
      <c r="P24" s="67"/>
      <c r="Q24" s="57"/>
      <c r="R24" s="68"/>
      <c r="S24" s="68"/>
      <c r="T24" s="68">
        <f t="shared" si="1"/>
        <v>0</v>
      </c>
      <c r="V24" s="52"/>
      <c r="W24" s="76"/>
      <c r="Y24" s="75">
        <v>44622</v>
      </c>
      <c r="Z24" s="51">
        <v>0.32</v>
      </c>
      <c r="AB24" s="52"/>
      <c r="AC24" s="76">
        <f t="shared" si="2"/>
        <v>0</v>
      </c>
    </row>
    <row r="25" spans="2:29">
      <c r="B25" s="608"/>
      <c r="C25" s="79"/>
      <c r="D25" s="52"/>
      <c r="E25" s="51"/>
      <c r="F25" s="66">
        <v>0</v>
      </c>
      <c r="G25" s="76">
        <f t="shared" si="0"/>
        <v>0</v>
      </c>
      <c r="H25" s="60"/>
      <c r="I25" s="597"/>
      <c r="J25" s="77"/>
      <c r="K25" s="49"/>
      <c r="L25" s="48"/>
      <c r="M25" s="50"/>
      <c r="O25" s="601"/>
      <c r="P25" s="67"/>
      <c r="Q25" s="57"/>
      <c r="R25" s="68"/>
      <c r="S25" s="68"/>
      <c r="T25" s="68">
        <f t="shared" si="1"/>
        <v>0</v>
      </c>
      <c r="V25" s="52"/>
      <c r="W25" s="76"/>
      <c r="Y25" s="75">
        <v>44652</v>
      </c>
      <c r="Z25" s="51">
        <v>0.32</v>
      </c>
      <c r="AB25" s="52"/>
      <c r="AC25" s="76">
        <f t="shared" si="2"/>
        <v>0</v>
      </c>
    </row>
    <row r="26" spans="2:29">
      <c r="B26" s="608"/>
      <c r="C26" s="79"/>
      <c r="D26" s="52"/>
      <c r="E26" s="51"/>
      <c r="F26" s="66">
        <v>0</v>
      </c>
      <c r="G26" s="76">
        <f t="shared" si="0"/>
        <v>0</v>
      </c>
      <c r="H26" s="60"/>
      <c r="I26" s="597"/>
      <c r="J26" s="77"/>
      <c r="K26" s="49"/>
      <c r="L26" s="48"/>
      <c r="M26" s="50"/>
      <c r="O26" s="601"/>
      <c r="P26" s="67"/>
      <c r="Q26" s="57"/>
      <c r="R26" s="68"/>
      <c r="S26" s="68"/>
      <c r="T26" s="68">
        <f t="shared" si="1"/>
        <v>0</v>
      </c>
      <c r="V26" s="52"/>
      <c r="W26" s="76"/>
      <c r="Y26" s="75">
        <v>44683</v>
      </c>
      <c r="Z26" s="51">
        <v>0.32</v>
      </c>
      <c r="AB26" s="52"/>
      <c r="AC26" s="76">
        <f t="shared" si="2"/>
        <v>0</v>
      </c>
    </row>
    <row r="27" spans="2:29">
      <c r="B27" s="608"/>
      <c r="C27" s="79"/>
      <c r="D27" s="52"/>
      <c r="E27" s="51"/>
      <c r="F27" s="66">
        <v>0</v>
      </c>
      <c r="G27" s="76">
        <f t="shared" si="0"/>
        <v>0</v>
      </c>
      <c r="H27" s="60"/>
      <c r="I27" s="597"/>
      <c r="J27" s="77"/>
      <c r="K27" s="49"/>
      <c r="L27" s="48"/>
      <c r="M27" s="50"/>
      <c r="O27" s="601"/>
      <c r="P27" s="67"/>
      <c r="Q27" s="57"/>
      <c r="R27" s="68"/>
      <c r="S27" s="68"/>
      <c r="T27" s="68">
        <f t="shared" si="1"/>
        <v>0</v>
      </c>
      <c r="V27" s="52"/>
      <c r="W27" s="76"/>
      <c r="Y27" s="75">
        <v>44742</v>
      </c>
      <c r="Z27" s="51">
        <v>5.01</v>
      </c>
      <c r="AB27" s="52"/>
      <c r="AC27" s="76">
        <f t="shared" si="2"/>
        <v>0</v>
      </c>
    </row>
    <row r="28" spans="2:29">
      <c r="B28" s="608"/>
      <c r="C28" s="79"/>
      <c r="D28" s="52"/>
      <c r="E28" s="51"/>
      <c r="F28" s="66">
        <v>0</v>
      </c>
      <c r="G28" s="76">
        <f t="shared" si="0"/>
        <v>0</v>
      </c>
      <c r="H28" s="60"/>
      <c r="I28" s="597"/>
      <c r="J28" s="77"/>
      <c r="K28" s="49"/>
      <c r="L28" s="48"/>
      <c r="M28" s="50"/>
      <c r="O28" s="601"/>
      <c r="P28" s="67"/>
      <c r="Q28" s="57"/>
      <c r="R28" s="68"/>
      <c r="S28" s="68"/>
      <c r="T28" s="68">
        <f t="shared" si="1"/>
        <v>0</v>
      </c>
      <c r="V28" s="52"/>
      <c r="W28" s="76"/>
      <c r="Y28" s="75">
        <v>44713</v>
      </c>
      <c r="Z28" s="51">
        <v>0.48</v>
      </c>
      <c r="AB28" s="52"/>
      <c r="AC28" s="76">
        <f t="shared" si="2"/>
        <v>0</v>
      </c>
    </row>
    <row r="29" spans="2:29">
      <c r="B29" s="608"/>
      <c r="C29" s="79"/>
      <c r="D29" s="52"/>
      <c r="E29" s="51"/>
      <c r="F29" s="66">
        <v>0</v>
      </c>
      <c r="G29" s="76">
        <f t="shared" si="0"/>
        <v>0</v>
      </c>
      <c r="H29" s="60"/>
      <c r="I29" s="597"/>
      <c r="J29" s="77"/>
      <c r="K29" s="49"/>
      <c r="L29" s="48"/>
      <c r="M29" s="50"/>
      <c r="O29" s="601"/>
      <c r="P29" s="67"/>
      <c r="Q29" s="57"/>
      <c r="R29" s="68"/>
      <c r="S29" s="68"/>
      <c r="T29" s="68">
        <f t="shared" si="1"/>
        <v>0</v>
      </c>
      <c r="V29" s="52"/>
      <c r="W29" s="76"/>
      <c r="Y29" s="75">
        <v>44743</v>
      </c>
      <c r="Z29" s="51">
        <v>0.48</v>
      </c>
      <c r="AB29" s="52"/>
      <c r="AC29" s="76">
        <f t="shared" si="2"/>
        <v>0</v>
      </c>
    </row>
    <row r="30" spans="2:29">
      <c r="B30" s="608"/>
      <c r="C30" s="79"/>
      <c r="D30" s="52"/>
      <c r="E30" s="51"/>
      <c r="F30" s="66">
        <v>0</v>
      </c>
      <c r="G30" s="76">
        <f t="shared" si="0"/>
        <v>0</v>
      </c>
      <c r="H30" s="60"/>
      <c r="I30" s="597"/>
      <c r="J30" s="77"/>
      <c r="K30" s="49"/>
      <c r="L30" s="48"/>
      <c r="M30" s="50"/>
      <c r="O30" s="601"/>
      <c r="P30" s="67"/>
      <c r="Q30" s="57"/>
      <c r="R30" s="68"/>
      <c r="S30" s="68"/>
      <c r="T30" s="68">
        <f t="shared" si="1"/>
        <v>0</v>
      </c>
      <c r="V30" s="52"/>
      <c r="W30" s="76"/>
      <c r="Y30" s="75">
        <v>44774</v>
      </c>
      <c r="Z30" s="51">
        <v>0.48</v>
      </c>
      <c r="AB30" s="52"/>
      <c r="AC30" s="76">
        <f t="shared" si="2"/>
        <v>0</v>
      </c>
    </row>
    <row r="31" spans="2:29">
      <c r="B31" s="608"/>
      <c r="C31" s="79"/>
      <c r="D31" s="52"/>
      <c r="E31" s="51"/>
      <c r="F31" s="66">
        <v>0</v>
      </c>
      <c r="G31" s="76">
        <f t="shared" si="0"/>
        <v>0</v>
      </c>
      <c r="H31" s="60"/>
      <c r="I31" s="597"/>
      <c r="J31" s="82"/>
      <c r="K31" s="82"/>
      <c r="L31" s="50"/>
      <c r="M31" s="50"/>
      <c r="O31" s="601"/>
      <c r="P31" s="67"/>
      <c r="Q31" s="57"/>
      <c r="R31" s="68"/>
      <c r="S31" s="68"/>
      <c r="T31" s="68">
        <f t="shared" si="1"/>
        <v>0</v>
      </c>
      <c r="V31" s="52"/>
      <c r="W31" s="76"/>
      <c r="Y31" s="75">
        <v>44805</v>
      </c>
      <c r="Z31" s="51">
        <v>0.55000000000000004</v>
      </c>
      <c r="AB31" s="52"/>
      <c r="AC31" s="76">
        <f t="shared" si="2"/>
        <v>0</v>
      </c>
    </row>
    <row r="32" spans="2:29">
      <c r="B32" s="608"/>
      <c r="C32" s="79"/>
      <c r="D32" s="52"/>
      <c r="E32" s="51"/>
      <c r="F32" s="66">
        <v>0</v>
      </c>
      <c r="G32" s="76">
        <f t="shared" si="0"/>
        <v>0</v>
      </c>
      <c r="H32" s="60"/>
      <c r="I32" s="597"/>
      <c r="J32" s="82"/>
      <c r="K32" s="82"/>
      <c r="L32" s="50"/>
      <c r="M32" s="50"/>
      <c r="O32" s="601"/>
      <c r="P32" s="67"/>
      <c r="Q32" s="57"/>
      <c r="R32" s="68"/>
      <c r="S32" s="68"/>
      <c r="T32" s="68">
        <f t="shared" si="1"/>
        <v>0</v>
      </c>
      <c r="V32" s="52"/>
      <c r="W32" s="76"/>
      <c r="Y32" s="75">
        <v>44837</v>
      </c>
      <c r="Z32" s="51">
        <v>0.55000000000000004</v>
      </c>
      <c r="AB32" s="52"/>
      <c r="AC32" s="76">
        <f t="shared" si="2"/>
        <v>0</v>
      </c>
    </row>
    <row r="33" spans="2:29">
      <c r="B33" s="608"/>
      <c r="C33" s="79"/>
      <c r="D33" s="52"/>
      <c r="E33" s="51"/>
      <c r="F33" s="66">
        <v>0</v>
      </c>
      <c r="G33" s="76">
        <f t="shared" si="0"/>
        <v>0</v>
      </c>
      <c r="H33" s="60"/>
      <c r="I33" s="597"/>
      <c r="J33" s="82"/>
      <c r="K33" s="82"/>
      <c r="L33" s="50"/>
      <c r="M33" s="50"/>
      <c r="O33" s="601"/>
      <c r="P33" s="67"/>
      <c r="Q33" s="57"/>
      <c r="R33" s="68"/>
      <c r="S33" s="68"/>
      <c r="T33" s="68">
        <f t="shared" si="1"/>
        <v>0</v>
      </c>
      <c r="V33" s="52"/>
      <c r="W33" s="76"/>
      <c r="Y33" s="75">
        <v>44867</v>
      </c>
      <c r="Z33" s="51">
        <v>0.55000000000000004</v>
      </c>
      <c r="AB33" s="52"/>
      <c r="AC33" s="76">
        <f t="shared" si="2"/>
        <v>0</v>
      </c>
    </row>
    <row r="34" spans="2:29">
      <c r="B34" s="608"/>
      <c r="C34" s="79"/>
      <c r="D34" s="52"/>
      <c r="E34" s="51"/>
      <c r="F34" s="66">
        <v>0</v>
      </c>
      <c r="G34" s="76">
        <f t="shared" si="0"/>
        <v>0</v>
      </c>
      <c r="H34" s="60"/>
      <c r="I34" s="597"/>
      <c r="J34" s="83"/>
      <c r="K34" s="84"/>
      <c r="L34" s="148"/>
      <c r="M34" s="50"/>
      <c r="O34" s="601"/>
      <c r="P34" s="67"/>
      <c r="Q34" s="57"/>
      <c r="R34" s="68"/>
      <c r="S34" s="68"/>
      <c r="T34" s="68">
        <f t="shared" si="1"/>
        <v>0</v>
      </c>
      <c r="V34" s="52"/>
      <c r="W34" s="76"/>
      <c r="Y34" s="75">
        <v>44896</v>
      </c>
      <c r="Z34" s="51">
        <v>0.55000000000000004</v>
      </c>
      <c r="AB34" s="52"/>
      <c r="AC34" s="76">
        <f t="shared" si="2"/>
        <v>0</v>
      </c>
    </row>
    <row r="35" spans="2:29">
      <c r="B35" s="608"/>
      <c r="C35" s="79"/>
      <c r="D35" s="52"/>
      <c r="E35" s="51"/>
      <c r="F35" s="66">
        <v>0</v>
      </c>
      <c r="G35" s="76">
        <f t="shared" si="0"/>
        <v>0</v>
      </c>
      <c r="H35" s="60"/>
      <c r="I35" s="598"/>
      <c r="O35" s="602"/>
      <c r="P35" s="85"/>
      <c r="Q35" s="86"/>
      <c r="R35" s="87"/>
      <c r="S35" s="88"/>
      <c r="T35" s="68">
        <f t="shared" si="1"/>
        <v>0</v>
      </c>
      <c r="V35" s="52"/>
      <c r="W35" s="76"/>
      <c r="Y35" s="374">
        <f>SUM(Z22:Z34)</f>
        <v>10.090000000000003</v>
      </c>
      <c r="Z35" s="97"/>
      <c r="AB35" s="52"/>
      <c r="AC35" s="76">
        <f t="shared" si="2"/>
        <v>0</v>
      </c>
    </row>
    <row r="36" spans="2:29">
      <c r="B36" s="609"/>
      <c r="C36" s="79"/>
      <c r="D36" s="52"/>
      <c r="E36" s="51"/>
      <c r="F36" s="66">
        <v>0</v>
      </c>
      <c r="G36" s="76">
        <f t="shared" si="0"/>
        <v>0</v>
      </c>
      <c r="H36" s="60"/>
      <c r="R36" s="89"/>
      <c r="V36" s="52"/>
      <c r="W36" s="76"/>
      <c r="Y36" s="75">
        <v>44928</v>
      </c>
      <c r="Z36" s="51">
        <v>0.55000000000000004</v>
      </c>
      <c r="AB36" s="52"/>
      <c r="AC36" s="76">
        <f t="shared" si="2"/>
        <v>0</v>
      </c>
    </row>
    <row r="37" spans="2:29">
      <c r="B37" s="69" t="s">
        <v>26</v>
      </c>
      <c r="C37" s="89"/>
      <c r="D37" s="333">
        <f>SUM(D4:D36)</f>
        <v>42</v>
      </c>
      <c r="E37" s="90">
        <f>G37/D37</f>
        <v>19.518809523809523</v>
      </c>
      <c r="F37" s="91"/>
      <c r="G37" s="92">
        <f>SUM(G4:G36)</f>
        <v>819.79</v>
      </c>
      <c r="V37" s="52"/>
      <c r="W37" s="76"/>
      <c r="Y37" s="75">
        <v>44958</v>
      </c>
      <c r="Z37" s="51">
        <v>0.55000000000000004</v>
      </c>
      <c r="AB37" s="52"/>
      <c r="AC37" s="76">
        <f t="shared" si="2"/>
        <v>0</v>
      </c>
    </row>
    <row r="38" spans="2:29">
      <c r="E38" s="144" t="s">
        <v>27</v>
      </c>
      <c r="W38" s="94">
        <f>SUM(W5:W37)</f>
        <v>4.4400000000000004</v>
      </c>
      <c r="Y38" s="75">
        <v>44986</v>
      </c>
      <c r="Z38" s="51">
        <v>0.55000000000000004</v>
      </c>
    </row>
    <row r="39" spans="2:29">
      <c r="Y39" s="75">
        <v>44993</v>
      </c>
      <c r="Z39" s="51">
        <v>16.86</v>
      </c>
    </row>
    <row r="40" spans="2:29">
      <c r="Y40" s="75">
        <v>45019</v>
      </c>
      <c r="Z40" s="51">
        <v>0.55000000000000004</v>
      </c>
    </row>
    <row r="41" spans="2:29">
      <c r="Y41" s="75">
        <v>45048</v>
      </c>
      <c r="Z41" s="51">
        <v>0.55000000000000004</v>
      </c>
    </row>
    <row r="42" spans="2:29">
      <c r="Y42" s="75">
        <v>45078</v>
      </c>
      <c r="Z42" s="51">
        <v>0.55000000000000004</v>
      </c>
    </row>
    <row r="43" spans="2:29">
      <c r="Y43" s="75">
        <v>45110</v>
      </c>
      <c r="Z43" s="51">
        <v>0.55000000000000004</v>
      </c>
    </row>
    <row r="44" spans="2:29">
      <c r="Y44" s="75">
        <v>45113</v>
      </c>
      <c r="Z44" s="51">
        <v>5.69</v>
      </c>
    </row>
    <row r="45" spans="2:29">
      <c r="Y45" s="75">
        <v>45139</v>
      </c>
      <c r="Z45" s="51">
        <v>0.55000000000000004</v>
      </c>
    </row>
    <row r="46" spans="2:29">
      <c r="Y46" s="75">
        <v>45170</v>
      </c>
      <c r="Z46" s="51">
        <v>0.55000000000000004</v>
      </c>
    </row>
    <row r="47" spans="2:29">
      <c r="Y47" s="75">
        <v>45201</v>
      </c>
      <c r="Z47" s="51">
        <v>0.71</v>
      </c>
    </row>
    <row r="48" spans="2:29">
      <c r="Y48" s="75">
        <v>45231</v>
      </c>
      <c r="Z48" s="51">
        <v>0.71</v>
      </c>
    </row>
    <row r="49" spans="25:26">
      <c r="Y49" s="75">
        <v>45261</v>
      </c>
      <c r="Z49" s="51">
        <v>0.71</v>
      </c>
    </row>
    <row r="50" spans="25:26">
      <c r="Y50" s="75"/>
      <c r="Z50" s="51"/>
    </row>
    <row r="51" spans="25:26">
      <c r="Y51" s="75"/>
      <c r="Z51" s="51"/>
    </row>
    <row r="52" spans="25:26">
      <c r="Y52" s="75"/>
      <c r="Z52" s="51"/>
    </row>
    <row r="53" spans="25:26">
      <c r="Y53" s="52"/>
      <c r="Z53" s="51"/>
    </row>
    <row r="54" spans="25:26">
      <c r="Z54" s="94">
        <f>SUM(Z5:Z53)</f>
        <v>46.789999999999985</v>
      </c>
    </row>
  </sheetData>
  <mergeCells count="9">
    <mergeCell ref="AB2:AC2"/>
    <mergeCell ref="V3:W3"/>
    <mergeCell ref="Y3:Z3"/>
    <mergeCell ref="AB3:AC3"/>
    <mergeCell ref="B4:B36"/>
    <mergeCell ref="I4:I35"/>
    <mergeCell ref="O4:O35"/>
    <mergeCell ref="D2:K2"/>
    <mergeCell ref="B2:C2"/>
  </mergeCells>
  <hyperlinks>
    <hyperlink ref="B3" location="CARTEIRA!A1" display="CARTEIRA!A1" xr:uid="{00000000-0004-0000-0B00-000000000000}"/>
    <hyperlink ref="V3:W3" location="DIVIDENDO!A1" display="DIVIDENDO" xr:uid="{00000000-0004-0000-0B00-000001000000}"/>
  </hyperlink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4">
    <tabColor rgb="FF00B050"/>
  </sheetPr>
  <dimension ref="A2:AE39"/>
  <sheetViews>
    <sheetView zoomScale="77" zoomScaleNormal="77" workbookViewId="0">
      <pane xSplit="2" ySplit="3" topLeftCell="C14" activePane="bottomRight" state="frozen"/>
      <selection pane="bottomRight" activeCell="C1" sqref="C1"/>
      <selection pane="bottomLeft" activeCell="A4" sqref="A4"/>
      <selection pane="topRight" activeCell="C1" sqref="C1"/>
    </sheetView>
  </sheetViews>
  <sheetFormatPr defaultColWidth="0" defaultRowHeight="15"/>
  <cols>
    <col min="1" max="1" width="1.28515625" style="58" customWidth="1"/>
    <col min="2" max="2" width="7" style="58" bestFit="1" customWidth="1"/>
    <col min="3" max="3" width="13" style="338" customWidth="1"/>
    <col min="4" max="4" width="8" style="58" bestFit="1" customWidth="1"/>
    <col min="5" max="5" width="14" style="58" bestFit="1" customWidth="1"/>
    <col min="6" max="6" width="9.85546875" style="58" bestFit="1" customWidth="1"/>
    <col min="7" max="7" width="13.5703125" style="58" bestFit="1" customWidth="1"/>
    <col min="8" max="8" width="1.7109375" style="58" customWidth="1"/>
    <col min="9" max="9" width="9.140625" style="58" customWidth="1"/>
    <col min="10" max="10" width="12.140625" style="58" bestFit="1" customWidth="1"/>
    <col min="11" max="11" width="8" style="58" bestFit="1" customWidth="1"/>
    <col min="12" max="12" width="8" style="58" customWidth="1"/>
    <col min="13" max="13" width="12.7109375" style="58" bestFit="1" customWidth="1"/>
    <col min="14" max="14" width="1.28515625" style="58" customWidth="1"/>
    <col min="15" max="15" width="7.28515625" style="58" bestFit="1" customWidth="1"/>
    <col min="16" max="16" width="12.140625" style="58" bestFit="1" customWidth="1"/>
    <col min="17" max="17" width="8" style="58" bestFit="1" customWidth="1"/>
    <col min="18" max="18" width="10" style="58" bestFit="1" customWidth="1"/>
    <col min="19" max="19" width="10.28515625" style="58" bestFit="1" customWidth="1"/>
    <col min="20" max="20" width="11.140625" style="58" bestFit="1" customWidth="1"/>
    <col min="21" max="21" width="2.42578125" style="58" customWidth="1"/>
    <col min="22" max="22" width="12.140625" style="58" bestFit="1" customWidth="1"/>
    <col min="23" max="23" width="10.7109375" style="58" bestFit="1" customWidth="1"/>
    <col min="24" max="24" width="1.42578125" style="58" customWidth="1"/>
    <col min="25" max="26" width="12.7109375" style="58" bestFit="1" customWidth="1"/>
    <col min="27" max="27" width="10" style="58" bestFit="1" customWidth="1"/>
    <col min="28" max="28" width="12.140625" style="58" bestFit="1" customWidth="1"/>
    <col min="29" max="29" width="10" style="58" bestFit="1" customWidth="1"/>
    <col min="30" max="30" width="82.85546875" style="58" bestFit="1" customWidth="1"/>
    <col min="31" max="31" width="0" style="58" hidden="1" customWidth="1"/>
    <col min="32" max="16384" width="9.140625" style="58" hidden="1"/>
  </cols>
  <sheetData>
    <row r="2" spans="2:30">
      <c r="B2" s="599" t="s">
        <v>55</v>
      </c>
      <c r="C2" s="599"/>
      <c r="D2" s="617" t="s">
        <v>56</v>
      </c>
      <c r="E2" s="618"/>
      <c r="F2" s="618"/>
      <c r="G2" s="618"/>
      <c r="M2" s="59" t="s">
        <v>2</v>
      </c>
      <c r="S2" s="60" t="s">
        <v>3</v>
      </c>
      <c r="T2" s="336" t="s">
        <v>4</v>
      </c>
      <c r="V2" s="603" t="s">
        <v>50</v>
      </c>
      <c r="W2" s="603"/>
      <c r="AB2" s="603" t="s">
        <v>5</v>
      </c>
      <c r="AC2" s="603"/>
    </row>
    <row r="3" spans="2:30" ht="27.75">
      <c r="B3" s="22" t="s">
        <v>57</v>
      </c>
      <c r="C3" s="329" t="s">
        <v>7</v>
      </c>
      <c r="D3" s="329" t="s">
        <v>8</v>
      </c>
      <c r="E3" s="329" t="s">
        <v>9</v>
      </c>
      <c r="F3" s="329" t="s">
        <v>10</v>
      </c>
      <c r="G3" s="329" t="s">
        <v>11</v>
      </c>
      <c r="I3" s="61" t="str">
        <f>(B3)</f>
        <v>ITSA4*</v>
      </c>
      <c r="J3" s="329" t="s">
        <v>7</v>
      </c>
      <c r="K3" s="329" t="s">
        <v>8</v>
      </c>
      <c r="L3" s="329" t="s">
        <v>9</v>
      </c>
      <c r="M3" s="329" t="s">
        <v>12</v>
      </c>
      <c r="O3" s="61" t="str">
        <f>(B3)</f>
        <v>ITSA4*</v>
      </c>
      <c r="P3" s="328" t="s">
        <v>13</v>
      </c>
      <c r="Q3" s="329" t="s">
        <v>8</v>
      </c>
      <c r="R3" s="328" t="s">
        <v>14</v>
      </c>
      <c r="S3" s="329" t="s">
        <v>15</v>
      </c>
      <c r="T3" s="329" t="s">
        <v>16</v>
      </c>
      <c r="V3" s="649" t="s">
        <v>17</v>
      </c>
      <c r="W3" s="649"/>
      <c r="Y3" s="605" t="s">
        <v>18</v>
      </c>
      <c r="Z3" s="605"/>
      <c r="AA3" s="62" t="s">
        <v>19</v>
      </c>
      <c r="AB3" s="606" t="s">
        <v>20</v>
      </c>
      <c r="AC3" s="606"/>
    </row>
    <row r="4" spans="2:30">
      <c r="B4" s="607" t="s">
        <v>21</v>
      </c>
      <c r="C4" s="75">
        <v>43739</v>
      </c>
      <c r="D4" s="52">
        <v>100</v>
      </c>
      <c r="E4" s="76">
        <v>13.04</v>
      </c>
      <c r="F4" s="155">
        <v>0.39</v>
      </c>
      <c r="G4" s="76">
        <f>(E4*D4)+F4</f>
        <v>1304.3900000000001</v>
      </c>
      <c r="H4" s="60"/>
      <c r="I4" s="596" t="s">
        <v>2</v>
      </c>
      <c r="J4" s="406">
        <v>2019</v>
      </c>
      <c r="K4" s="400">
        <v>303</v>
      </c>
      <c r="L4" s="400">
        <v>14.74</v>
      </c>
      <c r="M4" s="401">
        <f>K4*L4</f>
        <v>4466.22</v>
      </c>
      <c r="O4" s="600" t="s">
        <v>4</v>
      </c>
      <c r="P4" s="67">
        <v>43766</v>
      </c>
      <c r="Q4" s="57">
        <v>-21</v>
      </c>
      <c r="R4" s="68">
        <v>-13.77</v>
      </c>
      <c r="S4" s="66">
        <v>0.1</v>
      </c>
      <c r="T4" s="68">
        <f>(R4*Q4)+S4</f>
        <v>289.27000000000004</v>
      </c>
      <c r="V4" s="52" t="s">
        <v>22</v>
      </c>
      <c r="W4" s="52" t="s">
        <v>23</v>
      </c>
      <c r="Y4" s="52" t="s">
        <v>22</v>
      </c>
      <c r="Z4" s="52" t="s">
        <v>23</v>
      </c>
      <c r="AA4" s="336" t="s">
        <v>24</v>
      </c>
      <c r="AB4" s="52" t="s">
        <v>25</v>
      </c>
      <c r="AC4" s="52" t="s">
        <v>23</v>
      </c>
      <c r="AD4" s="69"/>
    </row>
    <row r="5" spans="2:30">
      <c r="B5" s="608"/>
      <c r="C5" s="75">
        <v>43740</v>
      </c>
      <c r="D5" s="52">
        <v>100</v>
      </c>
      <c r="E5" s="76">
        <v>12.64</v>
      </c>
      <c r="F5" s="155">
        <v>0</v>
      </c>
      <c r="G5" s="76">
        <f t="shared" ref="G5:G36" si="0">(E5*D5)+F5</f>
        <v>1264</v>
      </c>
      <c r="H5" s="60"/>
      <c r="I5" s="597"/>
      <c r="J5" s="406">
        <v>2020</v>
      </c>
      <c r="K5" s="400">
        <v>327</v>
      </c>
      <c r="L5" s="400">
        <v>14.39</v>
      </c>
      <c r="M5" s="401">
        <v>4705.8999999999996</v>
      </c>
      <c r="O5" s="601"/>
      <c r="P5" s="73"/>
      <c r="Q5" s="46"/>
      <c r="R5" s="74"/>
      <c r="S5" s="74"/>
      <c r="T5" s="68">
        <f t="shared" ref="T5:T35" si="1">(R5*Q5)+S5</f>
        <v>0</v>
      </c>
      <c r="V5" s="152">
        <v>43832</v>
      </c>
      <c r="W5" s="153">
        <v>5.64</v>
      </c>
      <c r="Y5" s="152">
        <v>43895</v>
      </c>
      <c r="Z5" s="154">
        <v>55.99</v>
      </c>
      <c r="AA5" s="336"/>
      <c r="AB5" s="75">
        <f>(P4)</f>
        <v>43766</v>
      </c>
      <c r="AC5" s="76">
        <v>17.12</v>
      </c>
      <c r="AD5" s="60"/>
    </row>
    <row r="6" spans="2:30">
      <c r="B6" s="608"/>
      <c r="C6" s="75">
        <v>43740</v>
      </c>
      <c r="D6" s="52">
        <v>100</v>
      </c>
      <c r="E6" s="76">
        <v>12.79</v>
      </c>
      <c r="F6" s="155">
        <v>0</v>
      </c>
      <c r="G6" s="76">
        <f t="shared" si="0"/>
        <v>1279</v>
      </c>
      <c r="H6" s="60"/>
      <c r="I6" s="597"/>
      <c r="J6" s="399">
        <v>2021</v>
      </c>
      <c r="K6" s="400">
        <v>335</v>
      </c>
      <c r="L6" s="400">
        <v>14.42</v>
      </c>
      <c r="M6" s="401">
        <v>4832.01</v>
      </c>
      <c r="O6" s="601"/>
      <c r="P6" s="67"/>
      <c r="Q6" s="57"/>
      <c r="R6" s="68"/>
      <c r="S6" s="68"/>
      <c r="T6" s="68">
        <f t="shared" si="1"/>
        <v>0</v>
      </c>
      <c r="V6" s="152">
        <v>43895</v>
      </c>
      <c r="W6" s="153">
        <v>68.47</v>
      </c>
      <c r="Y6" s="152">
        <v>43895</v>
      </c>
      <c r="Z6" s="154">
        <v>1.42</v>
      </c>
      <c r="AA6" s="336"/>
      <c r="AB6" s="69"/>
      <c r="AC6" s="96">
        <f t="shared" ref="AC6:AC37" si="2">(T5)</f>
        <v>0</v>
      </c>
    </row>
    <row r="7" spans="2:30">
      <c r="B7" s="608"/>
      <c r="C7" s="75">
        <v>43747</v>
      </c>
      <c r="D7" s="52">
        <v>3</v>
      </c>
      <c r="E7" s="76">
        <v>12.38</v>
      </c>
      <c r="F7" s="155">
        <v>0</v>
      </c>
      <c r="G7" s="76">
        <f t="shared" si="0"/>
        <v>37.14</v>
      </c>
      <c r="H7" s="60"/>
      <c r="I7" s="597"/>
      <c r="J7" s="77"/>
      <c r="K7" s="49"/>
      <c r="L7" s="49"/>
      <c r="M7" s="50"/>
      <c r="O7" s="601"/>
      <c r="P7" s="67"/>
      <c r="Q7" s="57"/>
      <c r="R7" s="68"/>
      <c r="S7" s="68"/>
      <c r="T7" s="68">
        <f t="shared" si="1"/>
        <v>0</v>
      </c>
      <c r="V7" s="152">
        <v>43922</v>
      </c>
      <c r="W7" s="153">
        <v>6.06</v>
      </c>
      <c r="Y7" s="204">
        <f>SUM(Z5:Z6)</f>
        <v>57.410000000000004</v>
      </c>
      <c r="Z7" s="96"/>
      <c r="AB7" s="52"/>
      <c r="AC7" s="76">
        <f t="shared" si="2"/>
        <v>0</v>
      </c>
    </row>
    <row r="8" spans="2:30">
      <c r="B8" s="608"/>
      <c r="C8" s="207">
        <v>43766</v>
      </c>
      <c r="D8" s="57">
        <v>-21</v>
      </c>
      <c r="E8" s="357">
        <v>-13.77</v>
      </c>
      <c r="F8" s="155">
        <v>-0.1</v>
      </c>
      <c r="G8" s="76">
        <f t="shared" si="0"/>
        <v>289.07</v>
      </c>
      <c r="H8" s="60"/>
      <c r="I8" s="597"/>
      <c r="J8" s="77"/>
      <c r="K8" s="49"/>
      <c r="L8" s="49"/>
      <c r="M8" s="50"/>
      <c r="O8" s="601"/>
      <c r="P8" s="67"/>
      <c r="Q8" s="57"/>
      <c r="R8" s="68"/>
      <c r="S8" s="68"/>
      <c r="T8" s="68">
        <f t="shared" si="1"/>
        <v>0</v>
      </c>
      <c r="V8" s="75">
        <v>44013</v>
      </c>
      <c r="W8" s="76">
        <v>6.06</v>
      </c>
      <c r="Y8" s="70">
        <v>44267</v>
      </c>
      <c r="Z8" s="76">
        <v>34.03</v>
      </c>
      <c r="AB8" s="52"/>
      <c r="AC8" s="76">
        <f t="shared" si="2"/>
        <v>0</v>
      </c>
    </row>
    <row r="9" spans="2:30">
      <c r="B9" s="608"/>
      <c r="C9" s="75">
        <v>43818</v>
      </c>
      <c r="D9" s="52">
        <v>21</v>
      </c>
      <c r="E9" s="76">
        <v>13.87</v>
      </c>
      <c r="F9" s="155">
        <v>1.51</v>
      </c>
      <c r="G9" s="76">
        <f t="shared" si="0"/>
        <v>292.77999999999997</v>
      </c>
      <c r="H9" s="60"/>
      <c r="I9" s="597"/>
      <c r="J9" s="77"/>
      <c r="K9" s="49"/>
      <c r="L9" s="49"/>
      <c r="M9" s="50"/>
      <c r="O9" s="601"/>
      <c r="P9" s="67"/>
      <c r="Q9" s="57"/>
      <c r="R9" s="68"/>
      <c r="S9" s="68"/>
      <c r="T9" s="68">
        <f t="shared" si="1"/>
        <v>0</v>
      </c>
      <c r="V9" s="75">
        <v>44069</v>
      </c>
      <c r="W9" s="76">
        <v>6.54</v>
      </c>
      <c r="Y9" s="70">
        <v>44434</v>
      </c>
      <c r="Z9" s="76">
        <v>10.48</v>
      </c>
      <c r="AB9" s="52"/>
      <c r="AC9" s="76">
        <f t="shared" si="2"/>
        <v>0</v>
      </c>
    </row>
    <row r="10" spans="2:30">
      <c r="B10" s="608"/>
      <c r="C10" s="75">
        <v>43999</v>
      </c>
      <c r="D10" s="52">
        <v>24</v>
      </c>
      <c r="E10" s="76">
        <v>9.98</v>
      </c>
      <c r="F10" s="155">
        <v>0</v>
      </c>
      <c r="G10" s="76">
        <f t="shared" si="0"/>
        <v>239.52</v>
      </c>
      <c r="H10" s="60"/>
      <c r="I10" s="597"/>
      <c r="J10" s="77"/>
      <c r="K10" s="49"/>
      <c r="L10" s="49"/>
      <c r="M10" s="50"/>
      <c r="O10" s="601"/>
      <c r="P10" s="67"/>
      <c r="Q10" s="57"/>
      <c r="R10" s="68"/>
      <c r="S10" s="68"/>
      <c r="T10" s="68">
        <f t="shared" si="1"/>
        <v>0</v>
      </c>
      <c r="V10" s="75">
        <v>44105</v>
      </c>
      <c r="W10" s="76">
        <v>6.54</v>
      </c>
      <c r="Y10" s="70">
        <v>44434</v>
      </c>
      <c r="Z10" s="76">
        <v>31.31</v>
      </c>
      <c r="AB10" s="52"/>
      <c r="AC10" s="76">
        <f t="shared" si="2"/>
        <v>0</v>
      </c>
    </row>
    <row r="11" spans="2:30">
      <c r="B11" s="608"/>
      <c r="C11" s="75">
        <v>44236</v>
      </c>
      <c r="D11" s="52">
        <v>3</v>
      </c>
      <c r="E11" s="76">
        <v>10.55</v>
      </c>
      <c r="F11" s="155">
        <v>0</v>
      </c>
      <c r="G11" s="76">
        <f t="shared" si="0"/>
        <v>31.650000000000002</v>
      </c>
      <c r="H11" s="60"/>
      <c r="I11" s="597"/>
      <c r="J11" s="77"/>
      <c r="K11" s="49"/>
      <c r="L11" s="49"/>
      <c r="M11" s="50"/>
      <c r="O11" s="601"/>
      <c r="P11" s="67"/>
      <c r="Q11" s="57"/>
      <c r="R11" s="68"/>
      <c r="S11" s="68"/>
      <c r="T11" s="68">
        <f t="shared" si="1"/>
        <v>0</v>
      </c>
      <c r="V11" s="201">
        <f>SUM(W5:W10)</f>
        <v>99.310000000000016</v>
      </c>
      <c r="W11" s="96"/>
      <c r="Y11" s="378">
        <f>SUM(Z8:Z10)</f>
        <v>75.820000000000007</v>
      </c>
      <c r="Z11" s="364"/>
      <c r="AB11" s="52"/>
      <c r="AC11" s="76">
        <f t="shared" si="2"/>
        <v>0</v>
      </c>
    </row>
    <row r="12" spans="2:30">
      <c r="B12" s="608"/>
      <c r="C12" s="366" t="s">
        <v>58</v>
      </c>
      <c r="D12" s="366">
        <v>16</v>
      </c>
      <c r="E12" s="367">
        <v>18.891662</v>
      </c>
      <c r="F12" s="368">
        <v>0</v>
      </c>
      <c r="G12" s="367">
        <f t="shared" si="0"/>
        <v>302.266592</v>
      </c>
      <c r="H12" s="60"/>
      <c r="I12" s="597"/>
      <c r="J12" s="77"/>
      <c r="K12" s="49"/>
      <c r="L12" s="49"/>
      <c r="M12" s="50"/>
      <c r="O12" s="601"/>
      <c r="P12" s="67"/>
      <c r="Q12" s="57"/>
      <c r="R12" s="68"/>
      <c r="S12" s="68"/>
      <c r="T12" s="68">
        <f t="shared" si="1"/>
        <v>0</v>
      </c>
      <c r="V12" s="75">
        <v>44200</v>
      </c>
      <c r="W12" s="76">
        <v>6.54</v>
      </c>
      <c r="Y12" s="70">
        <v>44564</v>
      </c>
      <c r="Z12" s="76">
        <v>6.6</v>
      </c>
      <c r="AB12" s="52"/>
      <c r="AC12" s="76">
        <f t="shared" si="2"/>
        <v>0</v>
      </c>
    </row>
    <row r="13" spans="2:30">
      <c r="B13" s="608"/>
      <c r="C13" s="75">
        <v>44887</v>
      </c>
      <c r="D13" s="52">
        <v>10</v>
      </c>
      <c r="E13" s="76">
        <v>8.8000000000000007</v>
      </c>
      <c r="F13" s="155">
        <v>7.0000000000000007E-2</v>
      </c>
      <c r="G13" s="76">
        <f t="shared" si="0"/>
        <v>88.07</v>
      </c>
      <c r="H13" s="60"/>
      <c r="I13" s="597"/>
      <c r="J13" s="77"/>
      <c r="K13" s="49"/>
      <c r="L13" s="49"/>
      <c r="M13" s="50"/>
      <c r="O13" s="601"/>
      <c r="P13" s="67"/>
      <c r="Q13" s="57"/>
      <c r="R13" s="68"/>
      <c r="S13" s="68"/>
      <c r="T13" s="68">
        <f t="shared" si="1"/>
        <v>0</v>
      </c>
      <c r="V13" s="75">
        <v>44287</v>
      </c>
      <c r="W13" s="76">
        <v>6.6</v>
      </c>
      <c r="Y13" s="70">
        <v>44631</v>
      </c>
      <c r="Z13" s="76">
        <v>43.4</v>
      </c>
      <c r="AB13" s="52"/>
      <c r="AC13" s="76">
        <f t="shared" si="2"/>
        <v>0</v>
      </c>
    </row>
    <row r="14" spans="2:30">
      <c r="B14" s="608"/>
      <c r="C14" s="366" t="s">
        <v>58</v>
      </c>
      <c r="D14" s="366">
        <v>34</v>
      </c>
      <c r="E14" s="367">
        <v>13.65</v>
      </c>
      <c r="F14" s="491">
        <v>0</v>
      </c>
      <c r="G14" s="367">
        <f>(E14*D14)+F14</f>
        <v>464.1</v>
      </c>
      <c r="H14" s="60"/>
      <c r="I14" s="597"/>
      <c r="J14" s="77"/>
      <c r="K14" s="49"/>
      <c r="L14" s="49"/>
      <c r="M14" s="50"/>
      <c r="O14" s="601"/>
      <c r="P14" s="67"/>
      <c r="Q14" s="57"/>
      <c r="R14" s="68"/>
      <c r="S14" s="68"/>
      <c r="T14" s="68">
        <f t="shared" si="1"/>
        <v>0</v>
      </c>
      <c r="V14" s="75">
        <v>44378</v>
      </c>
      <c r="W14" s="76">
        <v>6.6</v>
      </c>
      <c r="Y14" s="70">
        <v>44631</v>
      </c>
      <c r="Z14" s="76">
        <v>39.270000000000003</v>
      </c>
      <c r="AB14" s="52"/>
      <c r="AC14" s="76">
        <f t="shared" si="2"/>
        <v>0</v>
      </c>
    </row>
    <row r="15" spans="2:30">
      <c r="B15" s="608"/>
      <c r="C15" s="75">
        <v>44903</v>
      </c>
      <c r="D15" s="52">
        <v>10</v>
      </c>
      <c r="E15" s="76">
        <v>8.43</v>
      </c>
      <c r="F15" s="155">
        <v>0.04</v>
      </c>
      <c r="G15" s="76">
        <f t="shared" si="0"/>
        <v>84.34</v>
      </c>
      <c r="H15" s="60"/>
      <c r="I15" s="597"/>
      <c r="J15" s="77"/>
      <c r="K15" s="49"/>
      <c r="L15" s="49"/>
      <c r="M15" s="50"/>
      <c r="O15" s="601"/>
      <c r="P15" s="67"/>
      <c r="Q15" s="57"/>
      <c r="R15" s="68"/>
      <c r="S15" s="68"/>
      <c r="T15" s="68">
        <f t="shared" si="1"/>
        <v>0</v>
      </c>
      <c r="V15" s="75">
        <v>44470</v>
      </c>
      <c r="W15" s="76">
        <v>6.6</v>
      </c>
      <c r="Y15" s="70">
        <v>44743</v>
      </c>
      <c r="Z15" s="76">
        <v>6.92</v>
      </c>
      <c r="AB15" s="52"/>
      <c r="AC15" s="76">
        <f t="shared" si="2"/>
        <v>0</v>
      </c>
    </row>
    <row r="16" spans="2:30">
      <c r="B16" s="608"/>
      <c r="C16" s="52"/>
      <c r="D16" s="52"/>
      <c r="E16" s="76"/>
      <c r="F16" s="155">
        <v>0</v>
      </c>
      <c r="G16" s="76">
        <f t="shared" si="0"/>
        <v>0</v>
      </c>
      <c r="H16" s="60"/>
      <c r="I16" s="597"/>
      <c r="J16" s="77"/>
      <c r="K16" s="49"/>
      <c r="L16" s="49"/>
      <c r="M16" s="50"/>
      <c r="O16" s="601"/>
      <c r="P16" s="67"/>
      <c r="Q16" s="57"/>
      <c r="R16" s="68"/>
      <c r="S16" s="68"/>
      <c r="T16" s="68">
        <f t="shared" si="1"/>
        <v>0</v>
      </c>
      <c r="V16" s="374">
        <f>SUM(W12:W15)</f>
        <v>26.340000000000003</v>
      </c>
      <c r="W16" s="364"/>
      <c r="Y16" s="487">
        <v>44803</v>
      </c>
      <c r="Z16" s="76">
        <v>36.369999999999997</v>
      </c>
      <c r="AB16" s="52"/>
      <c r="AC16" s="76">
        <f t="shared" si="2"/>
        <v>0</v>
      </c>
    </row>
    <row r="17" spans="2:29">
      <c r="B17" s="608"/>
      <c r="C17" s="52"/>
      <c r="D17" s="52"/>
      <c r="E17" s="76"/>
      <c r="F17" s="155">
        <v>0</v>
      </c>
      <c r="G17" s="76">
        <f t="shared" si="0"/>
        <v>0</v>
      </c>
      <c r="H17" s="60"/>
      <c r="I17" s="597"/>
      <c r="J17" s="77"/>
      <c r="K17" s="49"/>
      <c r="L17" s="49"/>
      <c r="M17" s="50"/>
      <c r="O17" s="601"/>
      <c r="P17" s="67"/>
      <c r="Q17" s="57"/>
      <c r="R17" s="68"/>
      <c r="S17" s="68"/>
      <c r="T17" s="68">
        <f t="shared" si="1"/>
        <v>0</v>
      </c>
      <c r="V17" s="75">
        <v>44625</v>
      </c>
      <c r="W17" s="76">
        <v>5.22</v>
      </c>
      <c r="Y17" s="70">
        <v>44837</v>
      </c>
      <c r="Z17" s="76">
        <v>6.92</v>
      </c>
      <c r="AB17" s="52"/>
      <c r="AC17" s="76">
        <f t="shared" si="2"/>
        <v>0</v>
      </c>
    </row>
    <row r="18" spans="2:29">
      <c r="B18" s="608"/>
      <c r="C18" s="52"/>
      <c r="D18" s="52"/>
      <c r="E18" s="76"/>
      <c r="F18" s="155">
        <v>0</v>
      </c>
      <c r="G18" s="76">
        <f t="shared" si="0"/>
        <v>0</v>
      </c>
      <c r="H18" s="60"/>
      <c r="I18" s="597"/>
      <c r="J18" s="77"/>
      <c r="K18" s="49"/>
      <c r="L18" s="49"/>
      <c r="M18" s="50"/>
      <c r="O18" s="601"/>
      <c r="P18" s="67"/>
      <c r="Q18" s="57"/>
      <c r="R18" s="68"/>
      <c r="S18" s="68"/>
      <c r="T18" s="68">
        <f t="shared" si="1"/>
        <v>0</v>
      </c>
      <c r="V18" s="177"/>
      <c r="W18" s="96"/>
      <c r="Y18" s="202">
        <f>SUM(Z12:Z17)</f>
        <v>139.47999999999999</v>
      </c>
      <c r="Z18" s="96"/>
      <c r="AB18" s="52"/>
      <c r="AC18" s="76">
        <f t="shared" si="2"/>
        <v>0</v>
      </c>
    </row>
    <row r="19" spans="2:29">
      <c r="B19" s="608"/>
      <c r="C19" s="52"/>
      <c r="D19" s="52"/>
      <c r="E19" s="76"/>
      <c r="F19" s="155">
        <v>0</v>
      </c>
      <c r="G19" s="76">
        <f t="shared" si="0"/>
        <v>0</v>
      </c>
      <c r="H19" s="60"/>
      <c r="I19" s="597"/>
      <c r="J19" s="77"/>
      <c r="K19" s="49"/>
      <c r="L19" s="49"/>
      <c r="M19" s="50"/>
      <c r="O19" s="601"/>
      <c r="P19" s="67"/>
      <c r="Q19" s="57"/>
      <c r="R19" s="68"/>
      <c r="S19" s="68"/>
      <c r="T19" s="68">
        <f t="shared" si="1"/>
        <v>0</v>
      </c>
      <c r="V19" s="52"/>
      <c r="W19" s="76"/>
      <c r="Y19" s="70">
        <v>44928</v>
      </c>
      <c r="Z19" s="76">
        <v>7.82</v>
      </c>
      <c r="AB19" s="52"/>
      <c r="AC19" s="76">
        <f t="shared" si="2"/>
        <v>0</v>
      </c>
    </row>
    <row r="20" spans="2:29">
      <c r="B20" s="608"/>
      <c r="C20" s="52"/>
      <c r="D20" s="52"/>
      <c r="E20" s="76"/>
      <c r="F20" s="155">
        <v>0</v>
      </c>
      <c r="G20" s="76">
        <f t="shared" si="0"/>
        <v>0</v>
      </c>
      <c r="H20" s="60"/>
      <c r="I20" s="597"/>
      <c r="J20" s="77"/>
      <c r="K20" s="49"/>
      <c r="L20" s="49"/>
      <c r="M20" s="50"/>
      <c r="O20" s="601"/>
      <c r="P20" s="67"/>
      <c r="Q20" s="57"/>
      <c r="R20" s="68"/>
      <c r="S20" s="68"/>
      <c r="T20" s="68">
        <f t="shared" si="1"/>
        <v>0</v>
      </c>
      <c r="V20" s="52"/>
      <c r="W20" s="76"/>
      <c r="Y20" s="70">
        <v>44963</v>
      </c>
      <c r="Z20" s="76">
        <v>5.13</v>
      </c>
      <c r="AA20" s="62" t="s">
        <v>59</v>
      </c>
      <c r="AB20" s="52"/>
      <c r="AC20" s="76">
        <f t="shared" si="2"/>
        <v>0</v>
      </c>
    </row>
    <row r="21" spans="2:29">
      <c r="B21" s="608"/>
      <c r="C21" s="52"/>
      <c r="D21" s="52"/>
      <c r="E21" s="76"/>
      <c r="F21" s="155">
        <v>0</v>
      </c>
      <c r="G21" s="76">
        <f t="shared" si="0"/>
        <v>0</v>
      </c>
      <c r="H21" s="60"/>
      <c r="I21" s="597"/>
      <c r="J21" s="77"/>
      <c r="K21" s="49"/>
      <c r="L21" s="49"/>
      <c r="M21" s="50"/>
      <c r="O21" s="601"/>
      <c r="P21" s="67"/>
      <c r="Q21" s="57"/>
      <c r="R21" s="68"/>
      <c r="S21" s="68"/>
      <c r="T21" s="68">
        <f t="shared" si="1"/>
        <v>0</v>
      </c>
      <c r="V21" s="52"/>
      <c r="W21" s="76"/>
      <c r="Y21" s="70">
        <v>44995</v>
      </c>
      <c r="Z21" s="76">
        <v>48.01</v>
      </c>
      <c r="AB21" s="52"/>
      <c r="AC21" s="76">
        <f t="shared" si="2"/>
        <v>0</v>
      </c>
    </row>
    <row r="22" spans="2:29">
      <c r="B22" s="608"/>
      <c r="C22" s="52"/>
      <c r="D22" s="52"/>
      <c r="E22" s="76"/>
      <c r="F22" s="155">
        <v>0</v>
      </c>
      <c r="G22" s="76">
        <f t="shared" si="0"/>
        <v>0</v>
      </c>
      <c r="H22" s="60"/>
      <c r="I22" s="597"/>
      <c r="J22" s="77"/>
      <c r="K22" s="49"/>
      <c r="L22" s="49"/>
      <c r="M22" s="50"/>
      <c r="O22" s="601"/>
      <c r="P22" s="67"/>
      <c r="Q22" s="57"/>
      <c r="R22" s="68"/>
      <c r="S22" s="68"/>
      <c r="T22" s="68">
        <f t="shared" si="1"/>
        <v>0</v>
      </c>
      <c r="V22" s="52"/>
      <c r="W22" s="76"/>
      <c r="Y22" s="70">
        <v>45019</v>
      </c>
      <c r="Z22" s="76">
        <v>8</v>
      </c>
      <c r="AB22" s="52"/>
      <c r="AC22" s="76">
        <f t="shared" si="2"/>
        <v>0</v>
      </c>
    </row>
    <row r="23" spans="2:29">
      <c r="B23" s="608"/>
      <c r="C23" s="52"/>
      <c r="D23" s="52"/>
      <c r="E23" s="76"/>
      <c r="F23" s="155">
        <v>0</v>
      </c>
      <c r="G23" s="76">
        <f t="shared" si="0"/>
        <v>0</v>
      </c>
      <c r="H23" s="60"/>
      <c r="I23" s="597"/>
      <c r="J23" s="77"/>
      <c r="K23" s="49"/>
      <c r="L23" s="49"/>
      <c r="M23" s="50"/>
      <c r="O23" s="601"/>
      <c r="P23" s="67"/>
      <c r="Q23" s="57"/>
      <c r="R23" s="68"/>
      <c r="S23" s="68"/>
      <c r="T23" s="68">
        <f t="shared" si="1"/>
        <v>0</v>
      </c>
      <c r="V23" s="52"/>
      <c r="W23" s="76"/>
      <c r="Y23" s="70">
        <v>45110</v>
      </c>
      <c r="Z23" s="76">
        <v>8</v>
      </c>
      <c r="AB23" s="52"/>
      <c r="AC23" s="76">
        <f t="shared" si="2"/>
        <v>0</v>
      </c>
    </row>
    <row r="24" spans="2:29">
      <c r="B24" s="608"/>
      <c r="C24" s="52"/>
      <c r="D24" s="52"/>
      <c r="E24" s="76"/>
      <c r="F24" s="155">
        <v>0</v>
      </c>
      <c r="G24" s="76">
        <f t="shared" si="0"/>
        <v>0</v>
      </c>
      <c r="H24" s="60"/>
      <c r="I24" s="597"/>
      <c r="J24" s="77"/>
      <c r="K24" s="49"/>
      <c r="L24" s="49"/>
      <c r="M24" s="50"/>
      <c r="O24" s="601"/>
      <c r="P24" s="67"/>
      <c r="Q24" s="57"/>
      <c r="R24" s="68"/>
      <c r="S24" s="68"/>
      <c r="T24" s="68">
        <f t="shared" si="1"/>
        <v>0</v>
      </c>
      <c r="V24" s="52"/>
      <c r="W24" s="76"/>
      <c r="Y24" s="70">
        <v>45163</v>
      </c>
      <c r="Z24" s="76">
        <v>65.19</v>
      </c>
      <c r="AA24" s="24">
        <f>SUM(Z19:Z24)</f>
        <v>142.14999999999998</v>
      </c>
      <c r="AB24" s="52"/>
      <c r="AC24" s="76">
        <f t="shared" si="2"/>
        <v>0</v>
      </c>
    </row>
    <row r="25" spans="2:29">
      <c r="B25" s="608"/>
      <c r="C25" s="52"/>
      <c r="D25" s="52"/>
      <c r="E25" s="76"/>
      <c r="F25" s="155">
        <v>0</v>
      </c>
      <c r="G25" s="76">
        <f t="shared" si="0"/>
        <v>0</v>
      </c>
      <c r="H25" s="60"/>
      <c r="I25" s="597"/>
      <c r="J25" s="77"/>
      <c r="K25" s="49"/>
      <c r="L25" s="49"/>
      <c r="M25" s="50"/>
      <c r="O25" s="601"/>
      <c r="P25" s="67"/>
      <c r="Q25" s="57"/>
      <c r="R25" s="68"/>
      <c r="S25" s="68"/>
      <c r="T25" s="68">
        <f t="shared" si="1"/>
        <v>0</v>
      </c>
      <c r="V25" s="52"/>
      <c r="W25" s="76"/>
      <c r="Y25" s="70">
        <v>45206</v>
      </c>
      <c r="Z25" s="76">
        <v>54.35</v>
      </c>
      <c r="AB25" s="52"/>
      <c r="AC25" s="76">
        <f t="shared" si="2"/>
        <v>0</v>
      </c>
    </row>
    <row r="26" spans="2:29">
      <c r="B26" s="608"/>
      <c r="C26" s="52"/>
      <c r="D26" s="52"/>
      <c r="E26" s="76"/>
      <c r="F26" s="155">
        <v>0</v>
      </c>
      <c r="G26" s="76">
        <f t="shared" si="0"/>
        <v>0</v>
      </c>
      <c r="H26" s="60"/>
      <c r="I26" s="597"/>
      <c r="J26" s="82"/>
      <c r="K26" s="82"/>
      <c r="L26" s="82"/>
      <c r="M26" s="50"/>
      <c r="O26" s="601"/>
      <c r="P26" s="67"/>
      <c r="Q26" s="57"/>
      <c r="R26" s="68"/>
      <c r="S26" s="68"/>
      <c r="T26" s="68">
        <f t="shared" si="1"/>
        <v>0</v>
      </c>
      <c r="V26" s="52"/>
      <c r="W26" s="76"/>
      <c r="Y26" s="79"/>
      <c r="Z26" s="76"/>
      <c r="AB26" s="52"/>
      <c r="AC26" s="76">
        <f t="shared" si="2"/>
        <v>0</v>
      </c>
    </row>
    <row r="27" spans="2:29">
      <c r="B27" s="608"/>
      <c r="C27" s="52"/>
      <c r="D27" s="52"/>
      <c r="E27" s="76"/>
      <c r="F27" s="155">
        <v>0</v>
      </c>
      <c r="G27" s="76">
        <f t="shared" si="0"/>
        <v>0</v>
      </c>
      <c r="H27" s="60"/>
      <c r="I27" s="597"/>
      <c r="J27" s="82"/>
      <c r="K27" s="82"/>
      <c r="L27" s="82"/>
      <c r="M27" s="50"/>
      <c r="O27" s="601"/>
      <c r="P27" s="67"/>
      <c r="Q27" s="57"/>
      <c r="R27" s="68"/>
      <c r="S27" s="68"/>
      <c r="T27" s="68">
        <f t="shared" si="1"/>
        <v>0</v>
      </c>
      <c r="V27" s="52"/>
      <c r="W27" s="76"/>
      <c r="Y27" s="79"/>
      <c r="Z27" s="76"/>
      <c r="AB27" s="52"/>
      <c r="AC27" s="76">
        <f t="shared" si="2"/>
        <v>0</v>
      </c>
    </row>
    <row r="28" spans="2:29">
      <c r="B28" s="608"/>
      <c r="C28" s="52"/>
      <c r="D28" s="52"/>
      <c r="E28" s="76"/>
      <c r="F28" s="155">
        <v>0</v>
      </c>
      <c r="G28" s="76">
        <f t="shared" si="0"/>
        <v>0</v>
      </c>
      <c r="H28" s="60"/>
      <c r="I28" s="597"/>
      <c r="J28" s="82"/>
      <c r="K28" s="82"/>
      <c r="L28" s="82"/>
      <c r="M28" s="50"/>
      <c r="O28" s="601"/>
      <c r="P28" s="67"/>
      <c r="Q28" s="57"/>
      <c r="R28" s="68"/>
      <c r="S28" s="68"/>
      <c r="T28" s="68">
        <f t="shared" si="1"/>
        <v>0</v>
      </c>
      <c r="V28" s="52"/>
      <c r="W28" s="76"/>
      <c r="Y28" s="79"/>
      <c r="Z28" s="76"/>
      <c r="AB28" s="52"/>
      <c r="AC28" s="76">
        <f t="shared" si="2"/>
        <v>0</v>
      </c>
    </row>
    <row r="29" spans="2:29">
      <c r="B29" s="608"/>
      <c r="C29" s="52"/>
      <c r="D29" s="52"/>
      <c r="E29" s="76"/>
      <c r="F29" s="155">
        <v>0</v>
      </c>
      <c r="G29" s="76">
        <f t="shared" si="0"/>
        <v>0</v>
      </c>
      <c r="H29" s="60"/>
      <c r="I29" s="597"/>
      <c r="J29" s="83"/>
      <c r="K29" s="84"/>
      <c r="L29" s="84"/>
      <c r="M29" s="50"/>
      <c r="O29" s="601"/>
      <c r="P29" s="67"/>
      <c r="Q29" s="57"/>
      <c r="R29" s="68"/>
      <c r="S29" s="68"/>
      <c r="T29" s="68">
        <f t="shared" si="1"/>
        <v>0</v>
      </c>
      <c r="V29" s="52"/>
      <c r="W29" s="76"/>
      <c r="Y29" s="79"/>
      <c r="Z29" s="76"/>
      <c r="AB29" s="52"/>
      <c r="AC29" s="76">
        <f t="shared" si="2"/>
        <v>0</v>
      </c>
    </row>
    <row r="30" spans="2:29">
      <c r="B30" s="608"/>
      <c r="C30" s="52"/>
      <c r="D30" s="52"/>
      <c r="E30" s="76"/>
      <c r="F30" s="155">
        <v>0</v>
      </c>
      <c r="G30" s="76">
        <f t="shared" si="0"/>
        <v>0</v>
      </c>
      <c r="H30" s="60"/>
      <c r="I30" s="597"/>
      <c r="O30" s="601"/>
      <c r="P30" s="67"/>
      <c r="Q30" s="57"/>
      <c r="R30" s="68"/>
      <c r="S30" s="68"/>
      <c r="T30" s="68">
        <f t="shared" si="1"/>
        <v>0</v>
      </c>
      <c r="V30" s="52"/>
      <c r="W30" s="76"/>
      <c r="Y30" s="79"/>
      <c r="Z30" s="76"/>
      <c r="AB30" s="52"/>
      <c r="AC30" s="76">
        <f t="shared" si="2"/>
        <v>0</v>
      </c>
    </row>
    <row r="31" spans="2:29">
      <c r="B31" s="608"/>
      <c r="C31" s="52"/>
      <c r="D31" s="52"/>
      <c r="E31" s="76"/>
      <c r="F31" s="155">
        <v>0</v>
      </c>
      <c r="G31" s="76">
        <f t="shared" si="0"/>
        <v>0</v>
      </c>
      <c r="H31" s="60"/>
      <c r="I31" s="597"/>
      <c r="O31" s="601"/>
      <c r="P31" s="67"/>
      <c r="Q31" s="57"/>
      <c r="R31" s="68"/>
      <c r="S31" s="68"/>
      <c r="T31" s="68">
        <f t="shared" si="1"/>
        <v>0</v>
      </c>
      <c r="V31" s="52"/>
      <c r="W31" s="76"/>
      <c r="Y31" s="79"/>
      <c r="Z31" s="76"/>
      <c r="AB31" s="52"/>
      <c r="AC31" s="76">
        <f t="shared" si="2"/>
        <v>0</v>
      </c>
    </row>
    <row r="32" spans="2:29">
      <c r="B32" s="608"/>
      <c r="C32" s="52"/>
      <c r="D32" s="52"/>
      <c r="E32" s="76"/>
      <c r="F32" s="155">
        <v>0</v>
      </c>
      <c r="G32" s="76">
        <f t="shared" si="0"/>
        <v>0</v>
      </c>
      <c r="H32" s="60"/>
      <c r="I32" s="597"/>
      <c r="O32" s="601"/>
      <c r="P32" s="67"/>
      <c r="Q32" s="57"/>
      <c r="R32" s="68"/>
      <c r="S32" s="68"/>
      <c r="T32" s="68">
        <f t="shared" si="1"/>
        <v>0</v>
      </c>
      <c r="V32" s="52"/>
      <c r="W32" s="76"/>
      <c r="Y32" s="79"/>
      <c r="Z32" s="76"/>
      <c r="AB32" s="52"/>
      <c r="AC32" s="76">
        <f t="shared" si="2"/>
        <v>0</v>
      </c>
    </row>
    <row r="33" spans="2:29">
      <c r="B33" s="608"/>
      <c r="C33" s="52"/>
      <c r="D33" s="52"/>
      <c r="E33" s="76"/>
      <c r="F33" s="155">
        <v>0</v>
      </c>
      <c r="G33" s="76">
        <f t="shared" si="0"/>
        <v>0</v>
      </c>
      <c r="H33" s="60"/>
      <c r="I33" s="597"/>
      <c r="O33" s="601"/>
      <c r="P33" s="67"/>
      <c r="Q33" s="57"/>
      <c r="R33" s="68"/>
      <c r="S33" s="68"/>
      <c r="T33" s="68">
        <f t="shared" si="1"/>
        <v>0</v>
      </c>
      <c r="V33" s="52"/>
      <c r="W33" s="76"/>
      <c r="Y33" s="79"/>
      <c r="Z33" s="76"/>
      <c r="AB33" s="52"/>
      <c r="AC33" s="76">
        <f t="shared" si="2"/>
        <v>0</v>
      </c>
    </row>
    <row r="34" spans="2:29">
      <c r="B34" s="608"/>
      <c r="C34" s="52"/>
      <c r="D34" s="52"/>
      <c r="E34" s="76"/>
      <c r="F34" s="155">
        <v>0</v>
      </c>
      <c r="G34" s="76">
        <f t="shared" si="0"/>
        <v>0</v>
      </c>
      <c r="H34" s="60"/>
      <c r="I34" s="597"/>
      <c r="O34" s="601"/>
      <c r="P34" s="67"/>
      <c r="Q34" s="57"/>
      <c r="R34" s="68"/>
      <c r="S34" s="68"/>
      <c r="T34" s="68">
        <f t="shared" si="1"/>
        <v>0</v>
      </c>
      <c r="V34" s="52"/>
      <c r="W34" s="76"/>
      <c r="Y34" s="79"/>
      <c r="Z34" s="76"/>
      <c r="AB34" s="52"/>
      <c r="AC34" s="76">
        <f t="shared" si="2"/>
        <v>0</v>
      </c>
    </row>
    <row r="35" spans="2:29">
      <c r="B35" s="608"/>
      <c r="C35" s="52"/>
      <c r="D35" s="52"/>
      <c r="E35" s="76"/>
      <c r="F35" s="155">
        <v>0</v>
      </c>
      <c r="G35" s="76">
        <f t="shared" si="0"/>
        <v>0</v>
      </c>
      <c r="H35" s="60"/>
      <c r="I35" s="598"/>
      <c r="O35" s="602"/>
      <c r="P35" s="85"/>
      <c r="Q35" s="86"/>
      <c r="R35" s="87"/>
      <c r="S35" s="88"/>
      <c r="T35" s="68">
        <f t="shared" si="1"/>
        <v>0</v>
      </c>
      <c r="V35" s="52"/>
      <c r="W35" s="76"/>
      <c r="Y35" s="79"/>
      <c r="Z35" s="76"/>
      <c r="AB35" s="52"/>
      <c r="AC35" s="76">
        <f t="shared" si="2"/>
        <v>0</v>
      </c>
    </row>
    <row r="36" spans="2:29">
      <c r="B36" s="609"/>
      <c r="C36" s="52"/>
      <c r="D36" s="52"/>
      <c r="E36" s="76"/>
      <c r="F36" s="155">
        <v>0</v>
      </c>
      <c r="G36" s="76">
        <f t="shared" si="0"/>
        <v>0</v>
      </c>
      <c r="H36" s="60"/>
      <c r="R36" s="89"/>
      <c r="V36" s="52"/>
      <c r="W36" s="76"/>
      <c r="Y36" s="79"/>
      <c r="Z36" s="76"/>
      <c r="AB36" s="52"/>
      <c r="AC36" s="76">
        <f t="shared" si="2"/>
        <v>0</v>
      </c>
    </row>
    <row r="37" spans="2:29">
      <c r="B37" s="69" t="s">
        <v>26</v>
      </c>
      <c r="C37" s="69"/>
      <c r="D37" s="333">
        <f>SUM(D4:D36)</f>
        <v>400</v>
      </c>
      <c r="E37" s="90">
        <f>G37/D37</f>
        <v>14.190816480000001</v>
      </c>
      <c r="F37" s="91"/>
      <c r="G37" s="92">
        <f>SUM(G4:G36)</f>
        <v>5676.3265920000003</v>
      </c>
      <c r="V37" s="52"/>
      <c r="W37" s="76"/>
      <c r="Y37" s="79"/>
      <c r="Z37" s="76"/>
      <c r="AB37" s="52"/>
      <c r="AC37" s="76">
        <f t="shared" si="2"/>
        <v>0</v>
      </c>
    </row>
    <row r="38" spans="2:29">
      <c r="E38" s="144" t="s">
        <v>27</v>
      </c>
      <c r="W38" s="94">
        <f>SUM(W5:W37)</f>
        <v>130.87</v>
      </c>
      <c r="Y38" s="79"/>
      <c r="Z38" s="76"/>
    </row>
    <row r="39" spans="2:29">
      <c r="Z39" s="94">
        <f>SUM(Z5:Z38)</f>
        <v>469.21</v>
      </c>
    </row>
  </sheetData>
  <mergeCells count="10">
    <mergeCell ref="B2:C2"/>
    <mergeCell ref="B4:B36"/>
    <mergeCell ref="I4:I35"/>
    <mergeCell ref="AB2:AC2"/>
    <mergeCell ref="V3:W3"/>
    <mergeCell ref="Y3:Z3"/>
    <mergeCell ref="AB3:AC3"/>
    <mergeCell ref="O4:O35"/>
    <mergeCell ref="V2:W2"/>
    <mergeCell ref="D2:G2"/>
  </mergeCells>
  <hyperlinks>
    <hyperlink ref="B3" location="CARTEIRA!A1" display="ITSA4" xr:uid="{00000000-0004-0000-0C00-000000000000}"/>
    <hyperlink ref="V3:W3" location="DIVIDENDO!A1" display="DIVIDENDO" xr:uid="{00000000-0004-0000-0C00-000001000000}"/>
  </hyperlink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F0"/>
  </sheetPr>
  <dimension ref="A2:AE38"/>
  <sheetViews>
    <sheetView workbookViewId="0">
      <selection activeCell="B3" sqref="B3"/>
    </sheetView>
  </sheetViews>
  <sheetFormatPr defaultColWidth="0" defaultRowHeight="15"/>
  <cols>
    <col min="1" max="1" width="1.28515625" style="104" customWidth="1"/>
    <col min="2" max="2" width="9.140625" style="104" customWidth="1"/>
    <col min="3" max="3" width="12" style="104" bestFit="1" customWidth="1"/>
    <col min="4" max="4" width="9.140625" style="104" customWidth="1"/>
    <col min="5" max="5" width="13.42578125" style="104" bestFit="1" customWidth="1"/>
    <col min="6" max="6" width="8.85546875" style="104" bestFit="1" customWidth="1"/>
    <col min="7" max="7" width="11.7109375" style="104" bestFit="1" customWidth="1"/>
    <col min="8" max="8" width="1.7109375" style="104" customWidth="1"/>
    <col min="9" max="9" width="9.140625" style="104" customWidth="1"/>
    <col min="10" max="10" width="11.28515625" style="104" bestFit="1" customWidth="1"/>
    <col min="11" max="12" width="9.140625" style="104" customWidth="1"/>
    <col min="13" max="13" width="11.7109375" style="104" bestFit="1" customWidth="1"/>
    <col min="14" max="14" width="1.28515625" style="104" customWidth="1"/>
    <col min="15" max="15" width="9.140625" style="104" customWidth="1"/>
    <col min="16" max="16" width="10.7109375" style="104" bestFit="1" customWidth="1"/>
    <col min="17" max="18" width="9.140625" style="104" customWidth="1"/>
    <col min="19" max="19" width="10.28515625" style="104" bestFit="1" customWidth="1"/>
    <col min="20" max="20" width="10.140625" style="104" bestFit="1" customWidth="1"/>
    <col min="21" max="21" width="2.42578125" style="104" customWidth="1"/>
    <col min="22" max="22" width="11" style="104" bestFit="1" customWidth="1"/>
    <col min="23" max="23" width="9.140625" style="104" customWidth="1"/>
    <col min="24" max="24" width="1.42578125" style="104" customWidth="1"/>
    <col min="25" max="25" width="11.7109375" style="104" bestFit="1" customWidth="1"/>
    <col min="26" max="27" width="9.140625" style="104" customWidth="1"/>
    <col min="28" max="28" width="10.7109375" style="104" bestFit="1" customWidth="1"/>
    <col min="29" max="29" width="10.140625" style="104" bestFit="1" customWidth="1"/>
    <col min="30" max="30" width="9.140625" style="104" customWidth="1"/>
    <col min="31" max="31" width="0" style="104" hidden="1" customWidth="1"/>
    <col min="32" max="16384" width="9.140625" style="104" hidden="1"/>
  </cols>
  <sheetData>
    <row r="2" spans="2:30">
      <c r="B2" s="599" t="s">
        <v>60</v>
      </c>
      <c r="C2" s="599"/>
      <c r="D2" s="635" t="s">
        <v>61</v>
      </c>
      <c r="E2" s="636"/>
      <c r="F2" s="636"/>
      <c r="G2" s="636"/>
      <c r="M2" s="105" t="s">
        <v>2</v>
      </c>
      <c r="S2" s="30" t="s">
        <v>3</v>
      </c>
      <c r="T2" s="32" t="s">
        <v>4</v>
      </c>
      <c r="AB2" s="620" t="s">
        <v>5</v>
      </c>
      <c r="AC2" s="620"/>
    </row>
    <row r="3" spans="2:30" ht="27.75">
      <c r="B3" s="44" t="s">
        <v>62</v>
      </c>
      <c r="C3" s="331" t="s">
        <v>7</v>
      </c>
      <c r="D3" s="331" t="s">
        <v>8</v>
      </c>
      <c r="E3" s="331" t="s">
        <v>9</v>
      </c>
      <c r="F3" s="331" t="s">
        <v>10</v>
      </c>
      <c r="G3" s="355" t="s">
        <v>11</v>
      </c>
      <c r="I3" s="44" t="str">
        <f>(B3)</f>
        <v>FLRY3</v>
      </c>
      <c r="J3" s="331" t="s">
        <v>7</v>
      </c>
      <c r="K3" s="331" t="s">
        <v>8</v>
      </c>
      <c r="L3" s="331" t="s">
        <v>9</v>
      </c>
      <c r="M3" s="331" t="s">
        <v>12</v>
      </c>
      <c r="O3" s="44" t="str">
        <f>(B3)</f>
        <v>FLRY3</v>
      </c>
      <c r="P3" s="330" t="s">
        <v>13</v>
      </c>
      <c r="Q3" s="331" t="s">
        <v>8</v>
      </c>
      <c r="R3" s="330" t="s">
        <v>14</v>
      </c>
      <c r="S3" s="331" t="s">
        <v>15</v>
      </c>
      <c r="T3" s="331" t="s">
        <v>16</v>
      </c>
      <c r="V3" s="621" t="s">
        <v>17</v>
      </c>
      <c r="W3" s="621"/>
      <c r="Y3" s="622" t="s">
        <v>18</v>
      </c>
      <c r="Z3" s="622"/>
      <c r="AA3" s="106" t="s">
        <v>19</v>
      </c>
      <c r="AB3" s="623" t="s">
        <v>20</v>
      </c>
      <c r="AC3" s="623"/>
    </row>
    <row r="4" spans="2:30">
      <c r="B4" s="624" t="s">
        <v>21</v>
      </c>
      <c r="C4" s="121">
        <v>44638</v>
      </c>
      <c r="D4" s="108">
        <v>5</v>
      </c>
      <c r="E4" s="489">
        <v>16.600000000000001</v>
      </c>
      <c r="F4" s="354">
        <v>0.04</v>
      </c>
      <c r="G4" s="352">
        <f>(D4*E4)+F4</f>
        <v>83.04</v>
      </c>
      <c r="H4" s="30"/>
      <c r="I4" s="627" t="s">
        <v>2</v>
      </c>
      <c r="J4" s="107"/>
      <c r="K4" s="108"/>
      <c r="L4" s="108"/>
      <c r="M4" s="111"/>
      <c r="O4" s="630" t="s">
        <v>4</v>
      </c>
      <c r="P4" s="112"/>
      <c r="Q4" s="113"/>
      <c r="R4" s="114"/>
      <c r="S4" s="114"/>
      <c r="T4" s="114">
        <f>(R4*Q4)-S4</f>
        <v>0</v>
      </c>
      <c r="V4" s="108" t="s">
        <v>22</v>
      </c>
      <c r="W4" s="108" t="s">
        <v>23</v>
      </c>
      <c r="Y4" s="108" t="s">
        <v>22</v>
      </c>
      <c r="Z4" s="108" t="s">
        <v>23</v>
      </c>
      <c r="AA4" s="32" t="s">
        <v>24</v>
      </c>
      <c r="AB4" s="108" t="s">
        <v>25</v>
      </c>
      <c r="AC4" s="108" t="s">
        <v>23</v>
      </c>
      <c r="AD4" s="115"/>
    </row>
    <row r="5" spans="2:30">
      <c r="B5" s="625"/>
      <c r="C5" s="359">
        <v>44886</v>
      </c>
      <c r="D5" s="108">
        <v>1</v>
      </c>
      <c r="E5" s="489">
        <v>17.27</v>
      </c>
      <c r="F5" s="354">
        <v>0</v>
      </c>
      <c r="G5" s="352">
        <f t="shared" ref="G5:G36" si="0">(D5*E5)+F5</f>
        <v>17.27</v>
      </c>
      <c r="H5" s="30"/>
      <c r="I5" s="628"/>
      <c r="J5" s="116"/>
      <c r="K5" s="117"/>
      <c r="L5" s="117"/>
      <c r="M5" s="173"/>
      <c r="O5" s="631"/>
      <c r="P5" s="118"/>
      <c r="Q5" s="119"/>
      <c r="R5" s="120"/>
      <c r="S5" s="120"/>
      <c r="T5" s="114">
        <f t="shared" ref="T5:T35" si="1">(R5*Q5)-S5</f>
        <v>0</v>
      </c>
      <c r="V5" s="4">
        <v>44180</v>
      </c>
      <c r="W5" s="5">
        <v>1.87</v>
      </c>
      <c r="X5" s="3"/>
      <c r="Y5" s="1">
        <v>43847</v>
      </c>
      <c r="Z5" s="2">
        <v>0.28999999999999998</v>
      </c>
      <c r="AA5" s="15"/>
      <c r="AB5" s="4">
        <v>44090</v>
      </c>
      <c r="AC5" s="122">
        <v>30.67</v>
      </c>
    </row>
    <row r="6" spans="2:30">
      <c r="B6" s="625"/>
      <c r="C6" s="121"/>
      <c r="D6" s="108"/>
      <c r="E6" s="489"/>
      <c r="F6" s="354">
        <v>0</v>
      </c>
      <c r="G6" s="352">
        <f t="shared" si="0"/>
        <v>0</v>
      </c>
      <c r="H6" s="30"/>
      <c r="I6" s="628"/>
      <c r="J6" s="123"/>
      <c r="K6" s="124"/>
      <c r="L6" s="124"/>
      <c r="M6" s="111"/>
      <c r="O6" s="631"/>
      <c r="P6" s="112"/>
      <c r="Q6" s="113"/>
      <c r="R6" s="114"/>
      <c r="S6" s="114"/>
      <c r="T6" s="114">
        <f t="shared" si="1"/>
        <v>0</v>
      </c>
      <c r="V6" s="412">
        <v>1.87</v>
      </c>
      <c r="W6" s="159"/>
      <c r="Y6" s="412">
        <v>0.28999999999999998</v>
      </c>
      <c r="Z6" s="200"/>
      <c r="AA6" s="32"/>
      <c r="AB6" s="125"/>
      <c r="AC6" s="122">
        <f t="shared" ref="AC6:AC37" si="2">T5-M5</f>
        <v>0</v>
      </c>
    </row>
    <row r="7" spans="2:30">
      <c r="B7" s="625"/>
      <c r="C7" s="121"/>
      <c r="D7" s="108"/>
      <c r="E7" s="489"/>
      <c r="F7" s="354">
        <v>0</v>
      </c>
      <c r="G7" s="352">
        <f t="shared" si="0"/>
        <v>0</v>
      </c>
      <c r="H7" s="30"/>
      <c r="I7" s="628"/>
      <c r="J7" s="123"/>
      <c r="K7" s="124"/>
      <c r="L7" s="124"/>
      <c r="M7" s="111"/>
      <c r="O7" s="631"/>
      <c r="P7" s="112"/>
      <c r="Q7" s="113"/>
      <c r="R7" s="114"/>
      <c r="S7" s="114"/>
      <c r="T7" s="114">
        <f t="shared" si="1"/>
        <v>0</v>
      </c>
      <c r="V7" s="121">
        <v>44655</v>
      </c>
      <c r="W7" s="122">
        <v>3.54</v>
      </c>
      <c r="Y7" s="107">
        <v>44924</v>
      </c>
      <c r="Z7" s="109">
        <v>1.5</v>
      </c>
      <c r="AB7" s="108"/>
      <c r="AC7" s="122">
        <f t="shared" si="2"/>
        <v>0</v>
      </c>
    </row>
    <row r="8" spans="2:30">
      <c r="B8" s="625"/>
      <c r="C8" s="121"/>
      <c r="D8" s="108"/>
      <c r="E8" s="489"/>
      <c r="F8" s="354">
        <v>0</v>
      </c>
      <c r="G8" s="352">
        <f t="shared" si="0"/>
        <v>0</v>
      </c>
      <c r="H8" s="30"/>
      <c r="I8" s="628"/>
      <c r="J8" s="123"/>
      <c r="K8" s="124"/>
      <c r="L8" s="124"/>
      <c r="M8" s="111"/>
      <c r="O8" s="631"/>
      <c r="P8" s="112"/>
      <c r="Q8" s="113"/>
      <c r="R8" s="114"/>
      <c r="S8" s="114"/>
      <c r="T8" s="114">
        <f t="shared" si="1"/>
        <v>0</v>
      </c>
      <c r="V8" s="115"/>
      <c r="W8" s="159"/>
      <c r="Y8" s="134"/>
      <c r="Z8" s="200"/>
      <c r="AB8" s="108"/>
      <c r="AC8" s="122">
        <f t="shared" si="2"/>
        <v>0</v>
      </c>
    </row>
    <row r="9" spans="2:30">
      <c r="B9" s="625"/>
      <c r="C9" s="121"/>
      <c r="D9" s="108"/>
      <c r="E9" s="489"/>
      <c r="F9" s="354">
        <v>0</v>
      </c>
      <c r="G9" s="352">
        <f t="shared" si="0"/>
        <v>0</v>
      </c>
      <c r="H9" s="30"/>
      <c r="I9" s="628"/>
      <c r="J9" s="116"/>
      <c r="K9" s="117"/>
      <c r="L9" s="117"/>
      <c r="M9" s="111"/>
      <c r="O9" s="631"/>
      <c r="P9" s="112"/>
      <c r="Q9" s="113"/>
      <c r="R9" s="114"/>
      <c r="S9" s="114"/>
      <c r="T9" s="114">
        <f t="shared" si="1"/>
        <v>0</v>
      </c>
      <c r="V9" s="108"/>
      <c r="W9" s="122"/>
      <c r="Y9" s="107">
        <v>45156</v>
      </c>
      <c r="Z9" s="109">
        <v>4.62</v>
      </c>
      <c r="AA9" s="30" t="s">
        <v>63</v>
      </c>
      <c r="AB9" s="108"/>
      <c r="AC9" s="122">
        <f t="shared" si="2"/>
        <v>0</v>
      </c>
    </row>
    <row r="10" spans="2:30">
      <c r="B10" s="625"/>
      <c r="C10" s="121"/>
      <c r="D10" s="108"/>
      <c r="E10" s="489"/>
      <c r="F10" s="354">
        <v>0</v>
      </c>
      <c r="G10" s="352">
        <f t="shared" si="0"/>
        <v>0</v>
      </c>
      <c r="H10" s="30"/>
      <c r="I10" s="628"/>
      <c r="J10" s="123"/>
      <c r="K10" s="124"/>
      <c r="L10" s="124"/>
      <c r="M10" s="111"/>
      <c r="O10" s="631"/>
      <c r="P10" s="112"/>
      <c r="Q10" s="113"/>
      <c r="R10" s="114"/>
      <c r="S10" s="114"/>
      <c r="T10" s="114">
        <f t="shared" si="1"/>
        <v>0</v>
      </c>
      <c r="V10" s="108"/>
      <c r="W10" s="122"/>
      <c r="Y10" s="107">
        <v>45230</v>
      </c>
      <c r="Z10" s="109">
        <v>0.86</v>
      </c>
      <c r="AB10" s="108"/>
      <c r="AC10" s="122">
        <f t="shared" si="2"/>
        <v>0</v>
      </c>
    </row>
    <row r="11" spans="2:30">
      <c r="B11" s="625"/>
      <c r="C11" s="108"/>
      <c r="D11" s="108"/>
      <c r="E11" s="490"/>
      <c r="F11" s="354">
        <v>0</v>
      </c>
      <c r="G11" s="352">
        <f t="shared" si="0"/>
        <v>0</v>
      </c>
      <c r="H11" s="30"/>
      <c r="I11" s="628"/>
      <c r="J11" s="123"/>
      <c r="K11" s="124"/>
      <c r="L11" s="124"/>
      <c r="M11" s="111"/>
      <c r="O11" s="631"/>
      <c r="P11" s="112"/>
      <c r="Q11" s="113"/>
      <c r="R11" s="114"/>
      <c r="S11" s="114"/>
      <c r="T11" s="114">
        <f t="shared" si="1"/>
        <v>0</v>
      </c>
      <c r="V11" s="108"/>
      <c r="W11" s="122"/>
      <c r="Y11" s="126"/>
      <c r="Z11" s="109"/>
      <c r="AB11" s="108"/>
      <c r="AC11" s="122">
        <f t="shared" si="2"/>
        <v>0</v>
      </c>
    </row>
    <row r="12" spans="2:30">
      <c r="B12" s="625"/>
      <c r="C12" s="108"/>
      <c r="D12" s="108"/>
      <c r="E12" s="490"/>
      <c r="F12" s="354">
        <v>0</v>
      </c>
      <c r="G12" s="353">
        <f t="shared" si="0"/>
        <v>0</v>
      </c>
      <c r="H12" s="30"/>
      <c r="I12" s="628"/>
      <c r="J12" s="123"/>
      <c r="K12" s="124"/>
      <c r="L12" s="124"/>
      <c r="M12" s="111"/>
      <c r="O12" s="631"/>
      <c r="P12" s="112"/>
      <c r="Q12" s="113"/>
      <c r="R12" s="114"/>
      <c r="S12" s="114"/>
      <c r="T12" s="114">
        <f t="shared" si="1"/>
        <v>0</v>
      </c>
      <c r="V12" s="108"/>
      <c r="W12" s="122"/>
      <c r="Y12" s="126"/>
      <c r="Z12" s="109"/>
      <c r="AB12" s="108"/>
      <c r="AC12" s="122">
        <f t="shared" si="2"/>
        <v>0</v>
      </c>
    </row>
    <row r="13" spans="2:30">
      <c r="B13" s="625"/>
      <c r="C13" s="108"/>
      <c r="D13" s="108"/>
      <c r="E13" s="490"/>
      <c r="F13" s="354">
        <v>0</v>
      </c>
      <c r="G13" s="353">
        <f t="shared" si="0"/>
        <v>0</v>
      </c>
      <c r="H13" s="30"/>
      <c r="I13" s="628"/>
      <c r="J13" s="123"/>
      <c r="K13" s="124"/>
      <c r="L13" s="124"/>
      <c r="M13" s="111"/>
      <c r="O13" s="631"/>
      <c r="P13" s="112"/>
      <c r="Q13" s="113"/>
      <c r="R13" s="114"/>
      <c r="S13" s="114"/>
      <c r="T13" s="114">
        <f t="shared" si="1"/>
        <v>0</v>
      </c>
      <c r="V13" s="108"/>
      <c r="W13" s="122"/>
      <c r="Y13" s="126"/>
      <c r="Z13" s="109"/>
      <c r="AB13" s="108"/>
      <c r="AC13" s="122">
        <f t="shared" si="2"/>
        <v>0</v>
      </c>
    </row>
    <row r="14" spans="2:30">
      <c r="B14" s="625"/>
      <c r="C14" s="108"/>
      <c r="D14" s="108"/>
      <c r="E14" s="490"/>
      <c r="F14" s="354">
        <v>0</v>
      </c>
      <c r="G14" s="353">
        <f t="shared" si="0"/>
        <v>0</v>
      </c>
      <c r="H14" s="30"/>
      <c r="I14" s="628"/>
      <c r="J14" s="123"/>
      <c r="K14" s="124"/>
      <c r="L14" s="124"/>
      <c r="M14" s="111"/>
      <c r="O14" s="631"/>
      <c r="P14" s="112"/>
      <c r="Q14" s="113"/>
      <c r="R14" s="114"/>
      <c r="S14" s="114"/>
      <c r="T14" s="114">
        <f t="shared" si="1"/>
        <v>0</v>
      </c>
      <c r="V14" s="108"/>
      <c r="W14" s="122"/>
      <c r="Y14" s="126"/>
      <c r="Z14" s="109"/>
      <c r="AB14" s="108"/>
      <c r="AC14" s="122">
        <f t="shared" si="2"/>
        <v>0</v>
      </c>
    </row>
    <row r="15" spans="2:30">
      <c r="B15" s="625"/>
      <c r="C15" s="108"/>
      <c r="D15" s="108"/>
      <c r="E15" s="490"/>
      <c r="F15" s="110">
        <v>0</v>
      </c>
      <c r="G15" s="356">
        <f t="shared" si="0"/>
        <v>0</v>
      </c>
      <c r="H15" s="30"/>
      <c r="I15" s="628"/>
      <c r="J15" s="123"/>
      <c r="K15" s="124"/>
      <c r="L15" s="124"/>
      <c r="M15" s="111"/>
      <c r="O15" s="631"/>
      <c r="P15" s="112"/>
      <c r="Q15" s="113"/>
      <c r="R15" s="114"/>
      <c r="S15" s="114"/>
      <c r="T15" s="114">
        <f t="shared" si="1"/>
        <v>0</v>
      </c>
      <c r="V15" s="108"/>
      <c r="W15" s="122"/>
      <c r="Y15" s="126"/>
      <c r="Z15" s="109"/>
      <c r="AB15" s="108"/>
      <c r="AC15" s="122">
        <f t="shared" si="2"/>
        <v>0</v>
      </c>
    </row>
    <row r="16" spans="2:30">
      <c r="B16" s="625"/>
      <c r="C16" s="108"/>
      <c r="D16" s="108"/>
      <c r="E16" s="490"/>
      <c r="F16" s="110">
        <v>0</v>
      </c>
      <c r="G16" s="138">
        <f t="shared" si="0"/>
        <v>0</v>
      </c>
      <c r="H16" s="30"/>
      <c r="I16" s="628"/>
      <c r="J16" s="123"/>
      <c r="K16" s="124"/>
      <c r="L16" s="124"/>
      <c r="M16" s="111"/>
      <c r="O16" s="631"/>
      <c r="P16" s="112"/>
      <c r="Q16" s="113"/>
      <c r="R16" s="114"/>
      <c r="S16" s="114"/>
      <c r="T16" s="114">
        <f t="shared" si="1"/>
        <v>0</v>
      </c>
      <c r="V16" s="108"/>
      <c r="W16" s="122"/>
      <c r="Y16" s="126"/>
      <c r="Z16" s="109"/>
      <c r="AB16" s="108"/>
      <c r="AC16" s="122">
        <f t="shared" si="2"/>
        <v>0</v>
      </c>
    </row>
    <row r="17" spans="2:29">
      <c r="B17" s="625"/>
      <c r="C17" s="108"/>
      <c r="D17" s="108"/>
      <c r="E17" s="490"/>
      <c r="F17" s="110">
        <v>0</v>
      </c>
      <c r="G17" s="138">
        <f t="shared" si="0"/>
        <v>0</v>
      </c>
      <c r="H17" s="30"/>
      <c r="I17" s="628"/>
      <c r="J17" s="123"/>
      <c r="K17" s="124"/>
      <c r="L17" s="124"/>
      <c r="M17" s="111"/>
      <c r="O17" s="631"/>
      <c r="P17" s="112"/>
      <c r="Q17" s="113"/>
      <c r="R17" s="114"/>
      <c r="S17" s="114"/>
      <c r="T17" s="114">
        <f t="shared" si="1"/>
        <v>0</v>
      </c>
      <c r="V17" s="108"/>
      <c r="W17" s="122"/>
      <c r="Y17" s="126"/>
      <c r="Z17" s="109"/>
      <c r="AB17" s="108"/>
      <c r="AC17" s="122">
        <f t="shared" si="2"/>
        <v>0</v>
      </c>
    </row>
    <row r="18" spans="2:29">
      <c r="B18" s="625"/>
      <c r="C18" s="108"/>
      <c r="D18" s="108"/>
      <c r="E18" s="490"/>
      <c r="F18" s="110">
        <v>0</v>
      </c>
      <c r="G18" s="138">
        <f t="shared" si="0"/>
        <v>0</v>
      </c>
      <c r="H18" s="30"/>
      <c r="I18" s="628"/>
      <c r="J18" s="123"/>
      <c r="K18" s="124"/>
      <c r="L18" s="124"/>
      <c r="M18" s="111"/>
      <c r="O18" s="631"/>
      <c r="P18" s="112"/>
      <c r="Q18" s="113"/>
      <c r="R18" s="114"/>
      <c r="S18" s="114"/>
      <c r="T18" s="114">
        <f t="shared" si="1"/>
        <v>0</v>
      </c>
      <c r="V18" s="108"/>
      <c r="W18" s="122"/>
      <c r="Y18" s="126"/>
      <c r="Z18" s="109"/>
      <c r="AB18" s="108"/>
      <c r="AC18" s="122">
        <f t="shared" si="2"/>
        <v>0</v>
      </c>
    </row>
    <row r="19" spans="2:29">
      <c r="B19" s="625"/>
      <c r="C19" s="108"/>
      <c r="D19" s="108"/>
      <c r="E19" s="490"/>
      <c r="F19" s="110">
        <v>0</v>
      </c>
      <c r="G19" s="138">
        <f t="shared" si="0"/>
        <v>0</v>
      </c>
      <c r="H19" s="30"/>
      <c r="I19" s="628"/>
      <c r="J19" s="123"/>
      <c r="K19" s="124"/>
      <c r="L19" s="124"/>
      <c r="M19" s="111"/>
      <c r="O19" s="631"/>
      <c r="P19" s="112"/>
      <c r="Q19" s="113"/>
      <c r="R19" s="114"/>
      <c r="S19" s="114"/>
      <c r="T19" s="114">
        <f t="shared" si="1"/>
        <v>0</v>
      </c>
      <c r="V19" s="108"/>
      <c r="W19" s="122"/>
      <c r="Y19" s="126"/>
      <c r="Z19" s="109"/>
      <c r="AB19" s="108"/>
      <c r="AC19" s="122">
        <f t="shared" si="2"/>
        <v>0</v>
      </c>
    </row>
    <row r="20" spans="2:29">
      <c r="B20" s="625"/>
      <c r="C20" s="108"/>
      <c r="D20" s="108"/>
      <c r="E20" s="490"/>
      <c r="F20" s="110">
        <v>0</v>
      </c>
      <c r="G20" s="138">
        <f t="shared" si="0"/>
        <v>0</v>
      </c>
      <c r="H20" s="30"/>
      <c r="I20" s="628"/>
      <c r="J20" s="123"/>
      <c r="K20" s="124"/>
      <c r="L20" s="124"/>
      <c r="M20" s="111"/>
      <c r="O20" s="631"/>
      <c r="P20" s="112"/>
      <c r="Q20" s="113"/>
      <c r="R20" s="114"/>
      <c r="S20" s="114"/>
      <c r="T20" s="114">
        <f t="shared" si="1"/>
        <v>0</v>
      </c>
      <c r="V20" s="108"/>
      <c r="W20" s="122"/>
      <c r="Y20" s="126"/>
      <c r="Z20" s="109"/>
      <c r="AB20" s="108"/>
      <c r="AC20" s="122">
        <f t="shared" si="2"/>
        <v>0</v>
      </c>
    </row>
    <row r="21" spans="2:29">
      <c r="B21" s="625"/>
      <c r="C21" s="108"/>
      <c r="D21" s="108"/>
      <c r="E21" s="490"/>
      <c r="F21" s="110">
        <v>0</v>
      </c>
      <c r="G21" s="138">
        <f t="shared" si="0"/>
        <v>0</v>
      </c>
      <c r="H21" s="30"/>
      <c r="I21" s="628"/>
      <c r="J21" s="123"/>
      <c r="K21" s="124"/>
      <c r="L21" s="124"/>
      <c r="M21" s="111"/>
      <c r="O21" s="631"/>
      <c r="P21" s="112"/>
      <c r="Q21" s="113"/>
      <c r="R21" s="114"/>
      <c r="S21" s="114"/>
      <c r="T21" s="114">
        <f t="shared" si="1"/>
        <v>0</v>
      </c>
      <c r="V21" s="108"/>
      <c r="W21" s="122"/>
      <c r="Y21" s="126"/>
      <c r="Z21" s="109"/>
      <c r="AB21" s="108"/>
      <c r="AC21" s="122">
        <f t="shared" si="2"/>
        <v>0</v>
      </c>
    </row>
    <row r="22" spans="2:29">
      <c r="B22" s="625"/>
      <c r="C22" s="108"/>
      <c r="D22" s="108"/>
      <c r="E22" s="490"/>
      <c r="F22" s="110">
        <v>0</v>
      </c>
      <c r="G22" s="138">
        <f t="shared" si="0"/>
        <v>0</v>
      </c>
      <c r="H22" s="30"/>
      <c r="I22" s="628"/>
      <c r="J22" s="123"/>
      <c r="K22" s="124"/>
      <c r="L22" s="124"/>
      <c r="M22" s="111"/>
      <c r="O22" s="631"/>
      <c r="P22" s="112"/>
      <c r="Q22" s="113"/>
      <c r="R22" s="114"/>
      <c r="S22" s="114"/>
      <c r="T22" s="114">
        <f t="shared" si="1"/>
        <v>0</v>
      </c>
      <c r="V22" s="108"/>
      <c r="W22" s="122"/>
      <c r="Y22" s="126"/>
      <c r="Z22" s="109"/>
      <c r="AB22" s="108"/>
      <c r="AC22" s="122">
        <f t="shared" si="2"/>
        <v>0</v>
      </c>
    </row>
    <row r="23" spans="2:29">
      <c r="B23" s="625"/>
      <c r="C23" s="108"/>
      <c r="D23" s="108"/>
      <c r="E23" s="490"/>
      <c r="F23" s="110">
        <v>0</v>
      </c>
      <c r="G23" s="138">
        <f t="shared" si="0"/>
        <v>0</v>
      </c>
      <c r="H23" s="30"/>
      <c r="I23" s="628"/>
      <c r="J23" s="123"/>
      <c r="K23" s="124"/>
      <c r="L23" s="124"/>
      <c r="M23" s="111"/>
      <c r="O23" s="631"/>
      <c r="P23" s="112"/>
      <c r="Q23" s="113"/>
      <c r="R23" s="114"/>
      <c r="S23" s="114"/>
      <c r="T23" s="114">
        <f t="shared" si="1"/>
        <v>0</v>
      </c>
      <c r="V23" s="108"/>
      <c r="W23" s="122"/>
      <c r="Y23" s="126"/>
      <c r="Z23" s="109"/>
      <c r="AB23" s="108"/>
      <c r="AC23" s="122">
        <f t="shared" si="2"/>
        <v>0</v>
      </c>
    </row>
    <row r="24" spans="2:29">
      <c r="B24" s="625"/>
      <c r="C24" s="108"/>
      <c r="D24" s="108"/>
      <c r="E24" s="490"/>
      <c r="F24" s="110">
        <v>0</v>
      </c>
      <c r="G24" s="138">
        <f t="shared" si="0"/>
        <v>0</v>
      </c>
      <c r="H24" s="30"/>
      <c r="I24" s="628"/>
      <c r="J24" s="123"/>
      <c r="K24" s="124"/>
      <c r="L24" s="124"/>
      <c r="M24" s="111"/>
      <c r="O24" s="631"/>
      <c r="P24" s="112"/>
      <c r="Q24" s="113"/>
      <c r="R24" s="114"/>
      <c r="S24" s="114"/>
      <c r="T24" s="114">
        <f t="shared" si="1"/>
        <v>0</v>
      </c>
      <c r="V24" s="108"/>
      <c r="W24" s="122"/>
      <c r="Y24" s="126"/>
      <c r="Z24" s="109"/>
      <c r="AB24" s="108"/>
      <c r="AC24" s="122">
        <f t="shared" si="2"/>
        <v>0</v>
      </c>
    </row>
    <row r="25" spans="2:29">
      <c r="B25" s="625"/>
      <c r="C25" s="108"/>
      <c r="D25" s="108"/>
      <c r="E25" s="490"/>
      <c r="F25" s="110">
        <v>0</v>
      </c>
      <c r="G25" s="138">
        <f t="shared" si="0"/>
        <v>0</v>
      </c>
      <c r="H25" s="30"/>
      <c r="I25" s="628"/>
      <c r="J25" s="123"/>
      <c r="K25" s="124"/>
      <c r="L25" s="124"/>
      <c r="M25" s="111"/>
      <c r="O25" s="631"/>
      <c r="P25" s="112"/>
      <c r="Q25" s="113"/>
      <c r="R25" s="114"/>
      <c r="S25" s="114"/>
      <c r="T25" s="114">
        <f t="shared" si="1"/>
        <v>0</v>
      </c>
      <c r="V25" s="108"/>
      <c r="W25" s="122"/>
      <c r="Y25" s="126"/>
      <c r="Z25" s="109"/>
      <c r="AB25" s="108"/>
      <c r="AC25" s="122">
        <f t="shared" si="2"/>
        <v>0</v>
      </c>
    </row>
    <row r="26" spans="2:29">
      <c r="B26" s="625"/>
      <c r="C26" s="108"/>
      <c r="D26" s="108"/>
      <c r="E26" s="490"/>
      <c r="F26" s="110">
        <v>0</v>
      </c>
      <c r="G26" s="138">
        <f t="shared" si="0"/>
        <v>0</v>
      </c>
      <c r="H26" s="30"/>
      <c r="I26" s="628"/>
      <c r="J26" s="123"/>
      <c r="K26" s="124"/>
      <c r="L26" s="124"/>
      <c r="M26" s="111"/>
      <c r="O26" s="631"/>
      <c r="P26" s="112"/>
      <c r="Q26" s="113"/>
      <c r="R26" s="114"/>
      <c r="S26" s="114"/>
      <c r="T26" s="114">
        <f t="shared" si="1"/>
        <v>0</v>
      </c>
      <c r="V26" s="108"/>
      <c r="W26" s="122"/>
      <c r="Y26" s="126"/>
      <c r="Z26" s="109"/>
      <c r="AB26" s="108"/>
      <c r="AC26" s="122">
        <f t="shared" si="2"/>
        <v>0</v>
      </c>
    </row>
    <row r="27" spans="2:29">
      <c r="B27" s="625"/>
      <c r="C27" s="108"/>
      <c r="D27" s="108"/>
      <c r="E27" s="490"/>
      <c r="F27" s="110">
        <v>0</v>
      </c>
      <c r="G27" s="138">
        <f t="shared" si="0"/>
        <v>0</v>
      </c>
      <c r="H27" s="30"/>
      <c r="I27" s="628"/>
      <c r="J27" s="123"/>
      <c r="K27" s="124"/>
      <c r="L27" s="124"/>
      <c r="M27" s="111"/>
      <c r="O27" s="631"/>
      <c r="P27" s="112"/>
      <c r="Q27" s="113"/>
      <c r="R27" s="114"/>
      <c r="S27" s="114"/>
      <c r="T27" s="114">
        <f t="shared" si="1"/>
        <v>0</v>
      </c>
      <c r="V27" s="108"/>
      <c r="W27" s="122"/>
      <c r="Y27" s="126"/>
      <c r="Z27" s="109"/>
      <c r="AB27" s="108"/>
      <c r="AC27" s="122">
        <f t="shared" si="2"/>
        <v>0</v>
      </c>
    </row>
    <row r="28" spans="2:29">
      <c r="B28" s="625"/>
      <c r="C28" s="108"/>
      <c r="D28" s="108"/>
      <c r="E28" s="490"/>
      <c r="F28" s="110">
        <v>0</v>
      </c>
      <c r="G28" s="138">
        <f t="shared" si="0"/>
        <v>0</v>
      </c>
      <c r="H28" s="30"/>
      <c r="I28" s="628"/>
      <c r="J28" s="123"/>
      <c r="K28" s="124"/>
      <c r="L28" s="124"/>
      <c r="M28" s="111"/>
      <c r="O28" s="631"/>
      <c r="P28" s="112"/>
      <c r="Q28" s="113"/>
      <c r="R28" s="114"/>
      <c r="S28" s="114"/>
      <c r="T28" s="114">
        <f t="shared" si="1"/>
        <v>0</v>
      </c>
      <c r="V28" s="108"/>
      <c r="W28" s="122"/>
      <c r="Y28" s="126"/>
      <c r="Z28" s="109"/>
      <c r="AB28" s="108"/>
      <c r="AC28" s="122">
        <f t="shared" si="2"/>
        <v>0</v>
      </c>
    </row>
    <row r="29" spans="2:29">
      <c r="B29" s="625"/>
      <c r="C29" s="108"/>
      <c r="D29" s="108"/>
      <c r="E29" s="490"/>
      <c r="F29" s="110">
        <v>0</v>
      </c>
      <c r="G29" s="138">
        <f t="shared" si="0"/>
        <v>0</v>
      </c>
      <c r="H29" s="30"/>
      <c r="I29" s="628"/>
      <c r="J29" s="123"/>
      <c r="K29" s="124"/>
      <c r="L29" s="124"/>
      <c r="M29" s="111"/>
      <c r="O29" s="631"/>
      <c r="P29" s="112"/>
      <c r="Q29" s="113"/>
      <c r="R29" s="114"/>
      <c r="S29" s="114"/>
      <c r="T29" s="114">
        <f t="shared" si="1"/>
        <v>0</v>
      </c>
      <c r="V29" s="108"/>
      <c r="W29" s="122"/>
      <c r="Y29" s="126"/>
      <c r="Z29" s="109"/>
      <c r="AB29" s="108"/>
      <c r="AC29" s="122">
        <f t="shared" si="2"/>
        <v>0</v>
      </c>
    </row>
    <row r="30" spans="2:29">
      <c r="B30" s="625"/>
      <c r="C30" s="108"/>
      <c r="D30" s="108"/>
      <c r="E30" s="490"/>
      <c r="F30" s="110">
        <v>0</v>
      </c>
      <c r="G30" s="138">
        <f t="shared" si="0"/>
        <v>0</v>
      </c>
      <c r="H30" s="30"/>
      <c r="I30" s="628"/>
      <c r="J30" s="123"/>
      <c r="K30" s="124"/>
      <c r="L30" s="124"/>
      <c r="M30" s="111"/>
      <c r="O30" s="631"/>
      <c r="P30" s="112"/>
      <c r="Q30" s="113"/>
      <c r="R30" s="114"/>
      <c r="S30" s="114"/>
      <c r="T30" s="114">
        <f t="shared" si="1"/>
        <v>0</v>
      </c>
      <c r="V30" s="108"/>
      <c r="W30" s="122"/>
      <c r="Y30" s="126"/>
      <c r="Z30" s="109"/>
      <c r="AB30" s="108"/>
      <c r="AC30" s="122">
        <f t="shared" si="2"/>
        <v>0</v>
      </c>
    </row>
    <row r="31" spans="2:29">
      <c r="B31" s="625"/>
      <c r="C31" s="108"/>
      <c r="D31" s="108"/>
      <c r="E31" s="490"/>
      <c r="F31" s="110">
        <v>0</v>
      </c>
      <c r="G31" s="138">
        <f t="shared" si="0"/>
        <v>0</v>
      </c>
      <c r="H31" s="30"/>
      <c r="I31" s="628"/>
      <c r="J31" s="123"/>
      <c r="K31" s="124"/>
      <c r="L31" s="124"/>
      <c r="M31" s="111"/>
      <c r="O31" s="631"/>
      <c r="P31" s="112"/>
      <c r="Q31" s="113"/>
      <c r="R31" s="114"/>
      <c r="S31" s="114"/>
      <c r="T31" s="114">
        <f t="shared" si="1"/>
        <v>0</v>
      </c>
      <c r="V31" s="108"/>
      <c r="W31" s="122"/>
      <c r="Y31" s="126"/>
      <c r="Z31" s="109"/>
      <c r="AB31" s="108"/>
      <c r="AC31" s="122">
        <f t="shared" si="2"/>
        <v>0</v>
      </c>
    </row>
    <row r="32" spans="2:29">
      <c r="B32" s="625"/>
      <c r="C32" s="108"/>
      <c r="D32" s="108"/>
      <c r="E32" s="490"/>
      <c r="F32" s="110">
        <v>0</v>
      </c>
      <c r="G32" s="138">
        <f t="shared" si="0"/>
        <v>0</v>
      </c>
      <c r="H32" s="30"/>
      <c r="I32" s="628"/>
      <c r="J32" s="127"/>
      <c r="K32" s="127"/>
      <c r="L32" s="127"/>
      <c r="M32" s="111"/>
      <c r="O32" s="631"/>
      <c r="P32" s="112"/>
      <c r="Q32" s="113"/>
      <c r="R32" s="114"/>
      <c r="S32" s="114"/>
      <c r="T32" s="114">
        <f t="shared" si="1"/>
        <v>0</v>
      </c>
      <c r="V32" s="108"/>
      <c r="W32" s="122"/>
      <c r="Y32" s="126"/>
      <c r="Z32" s="109"/>
      <c r="AB32" s="108"/>
      <c r="AC32" s="122">
        <f t="shared" si="2"/>
        <v>0</v>
      </c>
    </row>
    <row r="33" spans="2:29">
      <c r="B33" s="625"/>
      <c r="C33" s="108"/>
      <c r="D33" s="108"/>
      <c r="E33" s="490"/>
      <c r="F33" s="110">
        <v>0</v>
      </c>
      <c r="G33" s="138">
        <f t="shared" si="0"/>
        <v>0</v>
      </c>
      <c r="H33" s="30"/>
      <c r="I33" s="628"/>
      <c r="J33" s="127"/>
      <c r="K33" s="127"/>
      <c r="L33" s="127"/>
      <c r="M33" s="111"/>
      <c r="O33" s="631"/>
      <c r="P33" s="112"/>
      <c r="Q33" s="113"/>
      <c r="R33" s="114"/>
      <c r="S33" s="114"/>
      <c r="T33" s="114">
        <f t="shared" si="1"/>
        <v>0</v>
      </c>
      <c r="V33" s="108"/>
      <c r="W33" s="122"/>
      <c r="Y33" s="126"/>
      <c r="Z33" s="109"/>
      <c r="AB33" s="108"/>
      <c r="AC33" s="122">
        <f t="shared" si="2"/>
        <v>0</v>
      </c>
    </row>
    <row r="34" spans="2:29">
      <c r="B34" s="625"/>
      <c r="C34" s="108"/>
      <c r="D34" s="108"/>
      <c r="E34" s="490"/>
      <c r="F34" s="110">
        <v>0</v>
      </c>
      <c r="G34" s="138">
        <f t="shared" si="0"/>
        <v>0</v>
      </c>
      <c r="H34" s="30"/>
      <c r="I34" s="628"/>
      <c r="J34" s="127"/>
      <c r="K34" s="127"/>
      <c r="L34" s="127"/>
      <c r="M34" s="111"/>
      <c r="O34" s="631"/>
      <c r="P34" s="112"/>
      <c r="Q34" s="113"/>
      <c r="R34" s="114"/>
      <c r="S34" s="114"/>
      <c r="T34" s="114">
        <f t="shared" si="1"/>
        <v>0</v>
      </c>
      <c r="V34" s="108"/>
      <c r="W34" s="122"/>
      <c r="Y34" s="126"/>
      <c r="Z34" s="109"/>
      <c r="AB34" s="108"/>
      <c r="AC34" s="122">
        <f t="shared" si="2"/>
        <v>0</v>
      </c>
    </row>
    <row r="35" spans="2:29">
      <c r="B35" s="625"/>
      <c r="C35" s="108"/>
      <c r="D35" s="108"/>
      <c r="E35" s="490"/>
      <c r="F35" s="110">
        <v>0</v>
      </c>
      <c r="G35" s="138">
        <f t="shared" si="0"/>
        <v>0</v>
      </c>
      <c r="H35" s="30"/>
      <c r="I35" s="629"/>
      <c r="J35" s="128"/>
      <c r="K35" s="129"/>
      <c r="L35" s="129"/>
      <c r="M35" s="111"/>
      <c r="O35" s="632"/>
      <c r="P35" s="130"/>
      <c r="Q35" s="131"/>
      <c r="R35" s="132"/>
      <c r="S35" s="133"/>
      <c r="T35" s="114">
        <f t="shared" si="1"/>
        <v>0</v>
      </c>
      <c r="V35" s="108"/>
      <c r="W35" s="122"/>
      <c r="Y35" s="126"/>
      <c r="Z35" s="109"/>
      <c r="AB35" s="108"/>
      <c r="AC35" s="122">
        <f t="shared" si="2"/>
        <v>0</v>
      </c>
    </row>
    <row r="36" spans="2:29">
      <c r="B36" s="626"/>
      <c r="C36" s="108"/>
      <c r="D36" s="108"/>
      <c r="E36" s="490"/>
      <c r="F36" s="110">
        <v>0</v>
      </c>
      <c r="G36" s="138">
        <f t="shared" si="0"/>
        <v>0</v>
      </c>
      <c r="H36" s="30"/>
      <c r="R36" s="134"/>
      <c r="V36" s="108"/>
      <c r="W36" s="122"/>
      <c r="Y36" s="126"/>
      <c r="Z36" s="109"/>
      <c r="AB36" s="108"/>
      <c r="AC36" s="122">
        <f t="shared" si="2"/>
        <v>0</v>
      </c>
    </row>
    <row r="37" spans="2:29">
      <c r="B37" s="115" t="s">
        <v>26</v>
      </c>
      <c r="C37" s="134"/>
      <c r="D37" s="135">
        <f>SUM(D4:D36)</f>
        <v>6</v>
      </c>
      <c r="E37" s="136">
        <f>G37/D37</f>
        <v>16.718333333333334</v>
      </c>
      <c r="F37" s="137"/>
      <c r="G37" s="138">
        <f>SUM(G4:G36)</f>
        <v>100.31</v>
      </c>
      <c r="V37" s="108"/>
      <c r="W37" s="122"/>
      <c r="Y37" s="126"/>
      <c r="Z37" s="109"/>
      <c r="AB37" s="108"/>
      <c r="AC37" s="122">
        <f t="shared" si="2"/>
        <v>0</v>
      </c>
    </row>
    <row r="38" spans="2:29">
      <c r="E38" s="139" t="s">
        <v>27</v>
      </c>
      <c r="W38" s="140">
        <f>SUM(W5:W37)</f>
        <v>5.41</v>
      </c>
      <c r="Z38" s="140">
        <f>SUM(Z5:Z37)</f>
        <v>7.2700000000000005</v>
      </c>
    </row>
  </sheetData>
  <mergeCells count="9">
    <mergeCell ref="AB2:AC2"/>
    <mergeCell ref="V3:W3"/>
    <mergeCell ref="Y3:Z3"/>
    <mergeCell ref="AB3:AC3"/>
    <mergeCell ref="B4:B36"/>
    <mergeCell ref="I4:I35"/>
    <mergeCell ref="O4:O35"/>
    <mergeCell ref="B2:C2"/>
    <mergeCell ref="D2:G2"/>
  </mergeCells>
  <hyperlinks>
    <hyperlink ref="B3" location="CARTEIRA!A1" display="CARTEIRA!A1" xr:uid="{00000000-0004-0000-0D00-000000000000}"/>
    <hyperlink ref="V3:W3" location="DIVIDENDO!A1" display="DIVIDENDO" xr:uid="{00000000-0004-0000-0D00-000001000000}"/>
  </hyperlinks>
  <pageMargins left="0.7" right="0.7" top="0.75" bottom="0.75" header="0.3" footer="0.3"/>
  <pageSetup paperSize="9"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8">
    <tabColor rgb="FF00B0F0"/>
  </sheetPr>
  <dimension ref="A2:AE38"/>
  <sheetViews>
    <sheetView zoomScale="79" zoomScaleNormal="79" workbookViewId="0">
      <pane xSplit="2" ySplit="3" topLeftCell="C4" activePane="bottomRight" state="frozen"/>
      <selection pane="bottomRight" activeCell="B3" sqref="B3"/>
      <selection pane="bottomLeft" activeCell="A4" sqref="A4"/>
      <selection pane="topRight" activeCell="C1" sqref="C1"/>
    </sheetView>
  </sheetViews>
  <sheetFormatPr defaultColWidth="0" defaultRowHeight="15"/>
  <cols>
    <col min="1" max="1" width="1.28515625" style="58" customWidth="1"/>
    <col min="2" max="2" width="9.140625" style="58" customWidth="1"/>
    <col min="3" max="3" width="11.7109375" style="58" bestFit="1" customWidth="1"/>
    <col min="4" max="4" width="9.140625" style="58" customWidth="1"/>
    <col min="5" max="5" width="14.140625" style="58" customWidth="1"/>
    <col min="6" max="6" width="9.5703125" style="58" bestFit="1" customWidth="1"/>
    <col min="7" max="7" width="11.7109375" style="58" bestFit="1" customWidth="1"/>
    <col min="8" max="8" width="1.7109375" style="58" customWidth="1"/>
    <col min="9" max="9" width="9.140625" style="58" customWidth="1"/>
    <col min="10" max="10" width="11.7109375" style="58" bestFit="1" customWidth="1"/>
    <col min="11" max="12" width="9.140625" style="58" customWidth="1"/>
    <col min="13" max="13" width="11.7109375" style="58" bestFit="1" customWidth="1"/>
    <col min="14" max="14" width="1.28515625" style="58" customWidth="1"/>
    <col min="15" max="15" width="9.140625" style="58" customWidth="1"/>
    <col min="16" max="16" width="10.7109375" style="58" bestFit="1" customWidth="1"/>
    <col min="17" max="18" width="9.140625" style="58" customWidth="1"/>
    <col min="19" max="19" width="10.28515625" style="58" bestFit="1" customWidth="1"/>
    <col min="20" max="20" width="10.140625" style="58" bestFit="1" customWidth="1"/>
    <col min="21" max="21" width="2.42578125" style="58" customWidth="1"/>
    <col min="22" max="22" width="11.7109375" style="58" bestFit="1" customWidth="1"/>
    <col min="23" max="23" width="9.85546875" style="58" bestFit="1" customWidth="1"/>
    <col min="24" max="24" width="1.42578125" style="58" customWidth="1"/>
    <col min="25" max="25" width="11.7109375" style="58" bestFit="1" customWidth="1"/>
    <col min="26" max="27" width="9.140625" style="58" customWidth="1"/>
    <col min="28" max="28" width="10.7109375" style="58" bestFit="1" customWidth="1"/>
    <col min="29" max="29" width="10.140625" style="58" bestFit="1" customWidth="1"/>
    <col min="30" max="30" width="9.140625" style="58" customWidth="1"/>
    <col min="31" max="31" width="0" style="58" hidden="1" customWidth="1"/>
    <col min="32" max="16384" width="9.140625" style="58" hidden="1"/>
  </cols>
  <sheetData>
    <row r="2" spans="2:30">
      <c r="B2" s="599" t="s">
        <v>64</v>
      </c>
      <c r="C2" s="599"/>
      <c r="D2" s="617" t="s">
        <v>61</v>
      </c>
      <c r="E2" s="618"/>
      <c r="F2" s="618"/>
      <c r="G2" s="618"/>
      <c r="M2" s="59" t="s">
        <v>2</v>
      </c>
      <c r="S2" s="60" t="s">
        <v>3</v>
      </c>
      <c r="T2" s="336" t="s">
        <v>4</v>
      </c>
      <c r="AB2" s="603" t="s">
        <v>5</v>
      </c>
      <c r="AC2" s="603"/>
    </row>
    <row r="3" spans="2:30" ht="27.75">
      <c r="B3" s="22" t="s">
        <v>65</v>
      </c>
      <c r="C3" s="328" t="s">
        <v>7</v>
      </c>
      <c r="D3" s="329" t="s">
        <v>8</v>
      </c>
      <c r="E3" s="329" t="s">
        <v>9</v>
      </c>
      <c r="F3" s="329" t="s">
        <v>10</v>
      </c>
      <c r="G3" s="328" t="s">
        <v>11</v>
      </c>
      <c r="I3" s="61" t="str">
        <f>(B3)</f>
        <v>ODPV3</v>
      </c>
      <c r="J3" s="328" t="s">
        <v>7</v>
      </c>
      <c r="K3" s="329" t="s">
        <v>8</v>
      </c>
      <c r="L3" s="329" t="s">
        <v>9</v>
      </c>
      <c r="M3" s="329" t="s">
        <v>12</v>
      </c>
      <c r="O3" s="61" t="str">
        <f>(B3)</f>
        <v>ODPV3</v>
      </c>
      <c r="P3" s="328" t="s">
        <v>13</v>
      </c>
      <c r="Q3" s="328" t="s">
        <v>8</v>
      </c>
      <c r="R3" s="328" t="s">
        <v>14</v>
      </c>
      <c r="S3" s="329" t="s">
        <v>15</v>
      </c>
      <c r="T3" s="329" t="s">
        <v>16</v>
      </c>
      <c r="V3" s="650" t="s">
        <v>17</v>
      </c>
      <c r="W3" s="650"/>
      <c r="Y3" s="605" t="s">
        <v>18</v>
      </c>
      <c r="Z3" s="605"/>
      <c r="AA3" s="62" t="s">
        <v>19</v>
      </c>
      <c r="AB3" s="606" t="s">
        <v>20</v>
      </c>
      <c r="AC3" s="606"/>
    </row>
    <row r="4" spans="2:30">
      <c r="B4" s="607" t="s">
        <v>21</v>
      </c>
      <c r="C4" s="156">
        <v>43752</v>
      </c>
      <c r="D4" s="150">
        <v>4</v>
      </c>
      <c r="E4" s="143">
        <v>15.92</v>
      </c>
      <c r="F4" s="66">
        <v>0.24</v>
      </c>
      <c r="G4" s="51">
        <f>(E4*D4)+F4</f>
        <v>63.92</v>
      </c>
      <c r="H4" s="60"/>
      <c r="I4" s="596" t="s">
        <v>2</v>
      </c>
      <c r="J4" s="406">
        <v>2019</v>
      </c>
      <c r="K4" s="400">
        <v>10</v>
      </c>
      <c r="L4" s="400">
        <v>15.85</v>
      </c>
      <c r="M4" s="401">
        <f>L4*K4</f>
        <v>158.5</v>
      </c>
      <c r="O4" s="600" t="s">
        <v>4</v>
      </c>
      <c r="P4" s="67"/>
      <c r="Q4" s="57"/>
      <c r="R4" s="68"/>
      <c r="S4" s="68"/>
      <c r="T4" s="68">
        <f>(R4*Q4)+S4</f>
        <v>0</v>
      </c>
      <c r="V4" s="52" t="s">
        <v>22</v>
      </c>
      <c r="W4" s="52" t="s">
        <v>23</v>
      </c>
      <c r="Y4" s="52" t="s">
        <v>22</v>
      </c>
      <c r="Z4" s="52" t="s">
        <v>23</v>
      </c>
      <c r="AA4" s="336" t="s">
        <v>24</v>
      </c>
      <c r="AB4" s="52" t="s">
        <v>25</v>
      </c>
      <c r="AC4" s="52" t="s">
        <v>23</v>
      </c>
      <c r="AD4" s="69"/>
    </row>
    <row r="5" spans="2:30">
      <c r="B5" s="608"/>
      <c r="C5" s="156">
        <v>43754</v>
      </c>
      <c r="D5" s="150">
        <v>6</v>
      </c>
      <c r="E5" s="143">
        <v>15.76</v>
      </c>
      <c r="F5" s="66">
        <v>0.04</v>
      </c>
      <c r="G5" s="51">
        <f t="shared" ref="G5:G36" si="0">(E5*D5)+F5</f>
        <v>94.600000000000009</v>
      </c>
      <c r="H5" s="60"/>
      <c r="I5" s="597"/>
      <c r="J5" s="406">
        <v>2020</v>
      </c>
      <c r="K5" s="400">
        <v>60</v>
      </c>
      <c r="L5" s="400">
        <v>13.35</v>
      </c>
      <c r="M5" s="401">
        <v>800.79</v>
      </c>
      <c r="O5" s="601"/>
      <c r="P5" s="73"/>
      <c r="Q5" s="46"/>
      <c r="R5" s="74"/>
      <c r="S5" s="74"/>
      <c r="T5" s="68">
        <f t="shared" ref="T5:T35" si="1">(R5*Q5)+S5</f>
        <v>0</v>
      </c>
      <c r="V5" s="75">
        <v>43805</v>
      </c>
      <c r="W5" s="52">
        <v>0.42</v>
      </c>
      <c r="Y5" s="75">
        <v>43838</v>
      </c>
      <c r="Z5" s="51">
        <v>0.23</v>
      </c>
      <c r="AA5" s="336"/>
      <c r="AB5" s="75"/>
      <c r="AC5" s="76">
        <f>(T4)</f>
        <v>0</v>
      </c>
    </row>
    <row r="6" spans="2:30">
      <c r="B6" s="608"/>
      <c r="C6" s="70">
        <v>44028</v>
      </c>
      <c r="D6" s="52">
        <v>10</v>
      </c>
      <c r="E6" s="51">
        <v>14.48</v>
      </c>
      <c r="F6" s="66">
        <v>7.0000000000000007E-2</v>
      </c>
      <c r="G6" s="51">
        <f t="shared" si="0"/>
        <v>144.87</v>
      </c>
      <c r="H6" s="60"/>
      <c r="I6" s="597"/>
      <c r="J6" s="399">
        <v>2021</v>
      </c>
      <c r="K6" s="400">
        <v>60</v>
      </c>
      <c r="L6" s="400">
        <v>13.35</v>
      </c>
      <c r="M6" s="401">
        <v>800.79</v>
      </c>
      <c r="O6" s="601"/>
      <c r="P6" s="67"/>
      <c r="Q6" s="57"/>
      <c r="R6" s="68"/>
      <c r="S6" s="68"/>
      <c r="T6" s="68">
        <f t="shared" si="1"/>
        <v>0</v>
      </c>
      <c r="V6" s="69"/>
      <c r="W6" s="69"/>
      <c r="Y6" s="75">
        <v>43923</v>
      </c>
      <c r="Z6" s="51">
        <v>0.23</v>
      </c>
      <c r="AA6" s="336"/>
      <c r="AB6" s="78"/>
      <c r="AC6" s="76">
        <f t="shared" ref="AC6:AC37" si="2">(T5)</f>
        <v>0</v>
      </c>
    </row>
    <row r="7" spans="2:30">
      <c r="B7" s="608"/>
      <c r="C7" s="70">
        <v>44057</v>
      </c>
      <c r="D7" s="52">
        <v>10</v>
      </c>
      <c r="E7" s="51">
        <v>13.2</v>
      </c>
      <c r="F7" s="66">
        <v>0</v>
      </c>
      <c r="G7" s="51">
        <f t="shared" si="0"/>
        <v>132</v>
      </c>
      <c r="H7" s="60"/>
      <c r="I7" s="597"/>
      <c r="J7" s="77"/>
      <c r="K7" s="49"/>
      <c r="L7" s="49"/>
      <c r="M7" s="50"/>
      <c r="O7" s="601"/>
      <c r="P7" s="67"/>
      <c r="Q7" s="57"/>
      <c r="R7" s="68"/>
      <c r="S7" s="68"/>
      <c r="T7" s="68">
        <f t="shared" si="1"/>
        <v>0</v>
      </c>
      <c r="V7" s="75">
        <v>44015</v>
      </c>
      <c r="W7" s="76">
        <v>0.67</v>
      </c>
      <c r="Y7" s="70">
        <v>44015</v>
      </c>
      <c r="Z7" s="51">
        <v>0.22</v>
      </c>
      <c r="AB7" s="52"/>
      <c r="AC7" s="76">
        <f t="shared" si="2"/>
        <v>0</v>
      </c>
    </row>
    <row r="8" spans="2:30">
      <c r="B8" s="608"/>
      <c r="C8" s="70">
        <v>44085</v>
      </c>
      <c r="D8" s="52">
        <v>30</v>
      </c>
      <c r="E8" s="51">
        <v>12.18</v>
      </c>
      <c r="F8" s="66">
        <v>0</v>
      </c>
      <c r="G8" s="51">
        <f t="shared" si="0"/>
        <v>365.4</v>
      </c>
      <c r="H8" s="60"/>
      <c r="I8" s="597"/>
      <c r="J8" s="77"/>
      <c r="K8" s="49"/>
      <c r="L8" s="49"/>
      <c r="M8" s="50"/>
      <c r="O8" s="601"/>
      <c r="P8" s="67"/>
      <c r="Q8" s="57"/>
      <c r="R8" s="68"/>
      <c r="S8" s="68"/>
      <c r="T8" s="68">
        <f t="shared" si="1"/>
        <v>0</v>
      </c>
      <c r="V8" s="75">
        <v>44111</v>
      </c>
      <c r="W8" s="76">
        <v>3.57</v>
      </c>
      <c r="Y8" s="75">
        <v>44111</v>
      </c>
      <c r="Z8" s="51">
        <v>1.28</v>
      </c>
      <c r="AB8" s="52"/>
      <c r="AC8" s="76">
        <f t="shared" si="2"/>
        <v>0</v>
      </c>
    </row>
    <row r="9" spans="2:30">
      <c r="B9" s="608"/>
      <c r="C9" s="70">
        <v>44804</v>
      </c>
      <c r="D9" s="52">
        <v>20</v>
      </c>
      <c r="E9" s="51">
        <v>9</v>
      </c>
      <c r="F9" s="66">
        <v>0</v>
      </c>
      <c r="G9" s="51">
        <f t="shared" si="0"/>
        <v>180</v>
      </c>
      <c r="H9" s="60"/>
      <c r="I9" s="597"/>
      <c r="J9" s="77"/>
      <c r="K9" s="49"/>
      <c r="L9" s="49"/>
      <c r="M9" s="50"/>
      <c r="O9" s="601"/>
      <c r="P9" s="67"/>
      <c r="Q9" s="57"/>
      <c r="R9" s="68"/>
      <c r="S9" s="68"/>
      <c r="T9" s="68">
        <f t="shared" si="1"/>
        <v>0</v>
      </c>
      <c r="V9" s="75">
        <v>44174</v>
      </c>
      <c r="W9" s="76">
        <v>8.1999999999999993</v>
      </c>
      <c r="Y9" s="202">
        <f>SUM(Z5:Z8)</f>
        <v>1.96</v>
      </c>
      <c r="Z9" s="97"/>
      <c r="AB9" s="52"/>
      <c r="AC9" s="76">
        <f t="shared" si="2"/>
        <v>0</v>
      </c>
    </row>
    <row r="10" spans="2:30">
      <c r="B10" s="608"/>
      <c r="C10" s="70">
        <v>44820</v>
      </c>
      <c r="D10" s="52">
        <v>10</v>
      </c>
      <c r="E10" s="51">
        <v>9.1</v>
      </c>
      <c r="F10" s="66">
        <v>0.02</v>
      </c>
      <c r="G10" s="51">
        <f t="shared" si="0"/>
        <v>91.02</v>
      </c>
      <c r="H10" s="60"/>
      <c r="I10" s="597"/>
      <c r="J10" s="77"/>
      <c r="K10" s="49"/>
      <c r="L10" s="49"/>
      <c r="M10" s="50"/>
      <c r="O10" s="601"/>
      <c r="P10" s="67"/>
      <c r="Q10" s="57"/>
      <c r="R10" s="68"/>
      <c r="S10" s="68"/>
      <c r="T10" s="68">
        <f t="shared" si="1"/>
        <v>0</v>
      </c>
      <c r="V10" s="201">
        <f>SUM(W7:W9)</f>
        <v>12.44</v>
      </c>
      <c r="W10" s="96"/>
      <c r="Y10" s="70">
        <v>44200</v>
      </c>
      <c r="Z10" s="51">
        <v>1.19</v>
      </c>
      <c r="AB10" s="52"/>
      <c r="AC10" s="76">
        <f t="shared" si="2"/>
        <v>0</v>
      </c>
    </row>
    <row r="11" spans="2:30">
      <c r="B11" s="608"/>
      <c r="C11" s="70">
        <v>44872</v>
      </c>
      <c r="D11" s="52">
        <v>10</v>
      </c>
      <c r="E11" s="488">
        <v>8.5</v>
      </c>
      <c r="F11" s="66">
        <v>0</v>
      </c>
      <c r="G11" s="51">
        <f t="shared" si="0"/>
        <v>85</v>
      </c>
      <c r="H11" s="60"/>
      <c r="I11" s="597"/>
      <c r="J11" s="77"/>
      <c r="K11" s="49"/>
      <c r="L11" s="49"/>
      <c r="M11" s="50"/>
      <c r="O11" s="601"/>
      <c r="P11" s="67"/>
      <c r="Q11" s="57"/>
      <c r="R11" s="68"/>
      <c r="S11" s="68"/>
      <c r="T11" s="68">
        <f t="shared" si="1"/>
        <v>0</v>
      </c>
      <c r="V11" s="75">
        <v>44383</v>
      </c>
      <c r="W11" s="76">
        <v>11.42</v>
      </c>
      <c r="Y11" s="70">
        <v>44292</v>
      </c>
      <c r="Z11" s="51">
        <v>1.25</v>
      </c>
      <c r="AB11" s="52"/>
      <c r="AC11" s="76">
        <f t="shared" si="2"/>
        <v>0</v>
      </c>
    </row>
    <row r="12" spans="2:30">
      <c r="B12" s="608"/>
      <c r="C12" s="70"/>
      <c r="D12" s="52"/>
      <c r="E12" s="488"/>
      <c r="F12" s="66">
        <v>0</v>
      </c>
      <c r="G12" s="51">
        <f t="shared" si="0"/>
        <v>0</v>
      </c>
      <c r="H12" s="60"/>
      <c r="I12" s="597"/>
      <c r="J12" s="77"/>
      <c r="K12" s="49"/>
      <c r="L12" s="49"/>
      <c r="M12" s="50"/>
      <c r="O12" s="601"/>
      <c r="P12" s="67"/>
      <c r="Q12" s="57"/>
      <c r="R12" s="68"/>
      <c r="S12" s="68"/>
      <c r="T12" s="68">
        <f t="shared" si="1"/>
        <v>0</v>
      </c>
      <c r="V12" s="75">
        <v>44383</v>
      </c>
      <c r="W12" s="76">
        <v>10.89</v>
      </c>
      <c r="Y12" s="75">
        <v>44383</v>
      </c>
      <c r="Z12" s="51">
        <v>1.31</v>
      </c>
      <c r="AB12" s="52"/>
      <c r="AC12" s="76">
        <f t="shared" si="2"/>
        <v>0</v>
      </c>
    </row>
    <row r="13" spans="2:30">
      <c r="B13" s="608"/>
      <c r="C13" s="70"/>
      <c r="D13" s="52"/>
      <c r="E13" s="488"/>
      <c r="F13" s="66">
        <v>0</v>
      </c>
      <c r="G13" s="51">
        <f t="shared" si="0"/>
        <v>0</v>
      </c>
      <c r="H13" s="60"/>
      <c r="I13" s="597"/>
      <c r="J13" s="77"/>
      <c r="K13" s="49"/>
      <c r="L13" s="49"/>
      <c r="M13" s="50"/>
      <c r="O13" s="601"/>
      <c r="P13" s="67"/>
      <c r="Q13" s="57"/>
      <c r="R13" s="68"/>
      <c r="S13" s="68"/>
      <c r="T13" s="68">
        <f t="shared" si="1"/>
        <v>0</v>
      </c>
      <c r="V13" s="374">
        <f>SUM(W11:W12)</f>
        <v>22.310000000000002</v>
      </c>
      <c r="W13" s="364"/>
      <c r="Y13" s="70">
        <v>44475</v>
      </c>
      <c r="Z13" s="51">
        <v>1.32</v>
      </c>
      <c r="AB13" s="52"/>
      <c r="AC13" s="76">
        <f t="shared" si="2"/>
        <v>0</v>
      </c>
    </row>
    <row r="14" spans="2:30">
      <c r="B14" s="608"/>
      <c r="C14" s="70"/>
      <c r="D14" s="52"/>
      <c r="E14" s="488"/>
      <c r="F14" s="66">
        <v>0</v>
      </c>
      <c r="G14" s="51">
        <f t="shared" si="0"/>
        <v>0</v>
      </c>
      <c r="H14" s="60"/>
      <c r="I14" s="597"/>
      <c r="J14" s="77"/>
      <c r="K14" s="49"/>
      <c r="L14" s="49"/>
      <c r="M14" s="50"/>
      <c r="O14" s="601"/>
      <c r="P14" s="67"/>
      <c r="Q14" s="57"/>
      <c r="R14" s="68"/>
      <c r="S14" s="68"/>
      <c r="T14" s="68">
        <f t="shared" si="1"/>
        <v>0</v>
      </c>
      <c r="V14" s="75">
        <v>44841</v>
      </c>
      <c r="W14" s="76">
        <v>11.81</v>
      </c>
      <c r="Y14" s="70">
        <v>44560</v>
      </c>
      <c r="Z14" s="51">
        <v>1.21</v>
      </c>
      <c r="AB14" s="52"/>
      <c r="AC14" s="76">
        <f t="shared" si="2"/>
        <v>0</v>
      </c>
    </row>
    <row r="15" spans="2:30">
      <c r="B15" s="608"/>
      <c r="C15" s="70"/>
      <c r="D15" s="52"/>
      <c r="E15" s="488"/>
      <c r="F15" s="66">
        <v>0</v>
      </c>
      <c r="G15" s="51">
        <f t="shared" si="0"/>
        <v>0</v>
      </c>
      <c r="H15" s="60"/>
      <c r="I15" s="597"/>
      <c r="J15" s="77"/>
      <c r="K15" s="49"/>
      <c r="L15" s="49"/>
      <c r="M15" s="50"/>
      <c r="O15" s="601"/>
      <c r="P15" s="67"/>
      <c r="Q15" s="57"/>
      <c r="R15" s="68"/>
      <c r="S15" s="68"/>
      <c r="T15" s="68">
        <f t="shared" si="1"/>
        <v>0</v>
      </c>
      <c r="V15" s="69"/>
      <c r="W15" s="96"/>
      <c r="Y15" s="378">
        <f>SUM(Z10:Z14)</f>
        <v>6.28</v>
      </c>
      <c r="Z15" s="259"/>
      <c r="AB15" s="52"/>
      <c r="AC15" s="76">
        <f t="shared" si="2"/>
        <v>0</v>
      </c>
    </row>
    <row r="16" spans="2:30">
      <c r="B16" s="608"/>
      <c r="C16" s="70"/>
      <c r="D16" s="52"/>
      <c r="E16" s="488"/>
      <c r="F16" s="66">
        <v>0</v>
      </c>
      <c r="G16" s="51">
        <f t="shared" si="0"/>
        <v>0</v>
      </c>
      <c r="H16" s="60"/>
      <c r="I16" s="597"/>
      <c r="J16" s="77"/>
      <c r="K16" s="49"/>
      <c r="L16" s="49"/>
      <c r="M16" s="50"/>
      <c r="O16" s="601"/>
      <c r="P16" s="67"/>
      <c r="Q16" s="57"/>
      <c r="R16" s="68"/>
      <c r="S16" s="68"/>
      <c r="T16" s="68">
        <f t="shared" si="1"/>
        <v>0</v>
      </c>
      <c r="V16" s="75">
        <v>45119</v>
      </c>
      <c r="W16" s="76">
        <v>23.02</v>
      </c>
      <c r="Y16" s="70">
        <v>44748</v>
      </c>
      <c r="Z16" s="51">
        <v>1.63</v>
      </c>
      <c r="AB16" s="52"/>
      <c r="AC16" s="76">
        <f t="shared" si="2"/>
        <v>0</v>
      </c>
    </row>
    <row r="17" spans="2:29">
      <c r="B17" s="608"/>
      <c r="C17" s="70"/>
      <c r="D17" s="52"/>
      <c r="E17" s="488"/>
      <c r="F17" s="66">
        <v>0</v>
      </c>
      <c r="G17" s="51">
        <f t="shared" si="0"/>
        <v>0</v>
      </c>
      <c r="H17" s="60"/>
      <c r="I17" s="597"/>
      <c r="J17" s="77"/>
      <c r="K17" s="49"/>
      <c r="L17" s="49"/>
      <c r="M17" s="50"/>
      <c r="O17" s="601"/>
      <c r="P17" s="67"/>
      <c r="Q17" s="57"/>
      <c r="R17" s="68"/>
      <c r="S17" s="68"/>
      <c r="T17" s="68">
        <f t="shared" si="1"/>
        <v>0</v>
      </c>
      <c r="V17" s="75"/>
      <c r="W17" s="76"/>
      <c r="Y17" s="70">
        <v>44916</v>
      </c>
      <c r="Z17" s="51">
        <v>1.78</v>
      </c>
      <c r="AB17" s="52"/>
      <c r="AC17" s="76">
        <f t="shared" si="2"/>
        <v>0</v>
      </c>
    </row>
    <row r="18" spans="2:29">
      <c r="B18" s="608"/>
      <c r="C18" s="70"/>
      <c r="D18" s="52"/>
      <c r="E18" s="488"/>
      <c r="F18" s="66">
        <v>0</v>
      </c>
      <c r="G18" s="51">
        <f t="shared" si="0"/>
        <v>0</v>
      </c>
      <c r="H18" s="60"/>
      <c r="I18" s="597"/>
      <c r="J18" s="77"/>
      <c r="K18" s="49"/>
      <c r="L18" s="49"/>
      <c r="M18" s="50"/>
      <c r="O18" s="601"/>
      <c r="P18" s="67"/>
      <c r="Q18" s="57"/>
      <c r="R18" s="68"/>
      <c r="S18" s="68"/>
      <c r="T18" s="68">
        <f t="shared" si="1"/>
        <v>0</v>
      </c>
      <c r="V18" s="52"/>
      <c r="W18" s="76"/>
      <c r="Y18" s="70">
        <v>44922</v>
      </c>
      <c r="Z18" s="51">
        <v>5.48</v>
      </c>
      <c r="AB18" s="52"/>
      <c r="AC18" s="76">
        <f t="shared" si="2"/>
        <v>0</v>
      </c>
    </row>
    <row r="19" spans="2:29">
      <c r="B19" s="608"/>
      <c r="C19" s="70"/>
      <c r="D19" s="52"/>
      <c r="E19" s="488"/>
      <c r="F19" s="66">
        <v>0</v>
      </c>
      <c r="G19" s="51">
        <f t="shared" si="0"/>
        <v>0</v>
      </c>
      <c r="H19" s="60"/>
      <c r="I19" s="597"/>
      <c r="J19" s="77"/>
      <c r="K19" s="49"/>
      <c r="L19" s="49"/>
      <c r="M19" s="50"/>
      <c r="O19" s="601"/>
      <c r="P19" s="67"/>
      <c r="Q19" s="57"/>
      <c r="R19" s="68"/>
      <c r="S19" s="68"/>
      <c r="T19" s="68">
        <f t="shared" si="1"/>
        <v>0</v>
      </c>
      <c r="V19" s="52"/>
      <c r="W19" s="76"/>
      <c r="Y19" s="378">
        <f>SUM(Z16:Z18)</f>
        <v>8.89</v>
      </c>
      <c r="Z19" s="97"/>
      <c r="AB19" s="52"/>
      <c r="AC19" s="76">
        <f t="shared" si="2"/>
        <v>0</v>
      </c>
    </row>
    <row r="20" spans="2:29">
      <c r="B20" s="608"/>
      <c r="C20" s="70"/>
      <c r="D20" s="52"/>
      <c r="E20" s="488"/>
      <c r="F20" s="66">
        <v>0</v>
      </c>
      <c r="G20" s="51">
        <f t="shared" si="0"/>
        <v>0</v>
      </c>
      <c r="H20" s="60"/>
      <c r="I20" s="597"/>
      <c r="J20" s="77"/>
      <c r="K20" s="49"/>
      <c r="L20" s="49"/>
      <c r="M20" s="50"/>
      <c r="O20" s="601"/>
      <c r="P20" s="67"/>
      <c r="Q20" s="57"/>
      <c r="R20" s="68"/>
      <c r="S20" s="68"/>
      <c r="T20" s="68">
        <f t="shared" si="1"/>
        <v>0</v>
      </c>
      <c r="V20" s="52"/>
      <c r="W20" s="76"/>
      <c r="Y20" s="70">
        <v>45139</v>
      </c>
      <c r="Z20" s="51">
        <v>8.52</v>
      </c>
      <c r="AA20" s="60" t="s">
        <v>66</v>
      </c>
      <c r="AB20" s="52"/>
      <c r="AC20" s="76">
        <f t="shared" si="2"/>
        <v>0</v>
      </c>
    </row>
    <row r="21" spans="2:29">
      <c r="B21" s="608"/>
      <c r="C21" s="70"/>
      <c r="D21" s="52"/>
      <c r="E21" s="488"/>
      <c r="F21" s="66">
        <v>0</v>
      </c>
      <c r="G21" s="51">
        <f t="shared" si="0"/>
        <v>0</v>
      </c>
      <c r="H21" s="60"/>
      <c r="I21" s="597"/>
      <c r="J21" s="77"/>
      <c r="K21" s="49"/>
      <c r="L21" s="49"/>
      <c r="M21" s="50"/>
      <c r="O21" s="601"/>
      <c r="P21" s="67"/>
      <c r="Q21" s="57"/>
      <c r="R21" s="68"/>
      <c r="S21" s="68"/>
      <c r="T21" s="68">
        <f t="shared" si="1"/>
        <v>0</v>
      </c>
      <c r="V21" s="52"/>
      <c r="W21" s="76"/>
      <c r="Y21" s="70">
        <v>45279</v>
      </c>
      <c r="Z21" s="51">
        <v>10.26</v>
      </c>
      <c r="AB21" s="52"/>
      <c r="AC21" s="76">
        <f t="shared" si="2"/>
        <v>0</v>
      </c>
    </row>
    <row r="22" spans="2:29">
      <c r="B22" s="608"/>
      <c r="C22" s="70"/>
      <c r="D22" s="52"/>
      <c r="E22" s="488"/>
      <c r="F22" s="66">
        <v>0</v>
      </c>
      <c r="G22" s="51">
        <f t="shared" si="0"/>
        <v>0</v>
      </c>
      <c r="H22" s="60"/>
      <c r="I22" s="597"/>
      <c r="J22" s="77"/>
      <c r="K22" s="49"/>
      <c r="L22" s="49"/>
      <c r="M22" s="50"/>
      <c r="O22" s="601"/>
      <c r="P22" s="67"/>
      <c r="Q22" s="57"/>
      <c r="R22" s="68"/>
      <c r="S22" s="68"/>
      <c r="T22" s="68">
        <f t="shared" si="1"/>
        <v>0</v>
      </c>
      <c r="V22" s="52"/>
      <c r="W22" s="76"/>
      <c r="Y22" s="79"/>
      <c r="Z22" s="51"/>
      <c r="AB22" s="52"/>
      <c r="AC22" s="76">
        <f t="shared" si="2"/>
        <v>0</v>
      </c>
    </row>
    <row r="23" spans="2:29">
      <c r="B23" s="608"/>
      <c r="C23" s="70"/>
      <c r="D23" s="52"/>
      <c r="E23" s="488"/>
      <c r="F23" s="66">
        <v>0</v>
      </c>
      <c r="G23" s="51">
        <f t="shared" si="0"/>
        <v>0</v>
      </c>
      <c r="H23" s="60"/>
      <c r="I23" s="597"/>
      <c r="J23" s="77"/>
      <c r="K23" s="49"/>
      <c r="L23" s="49"/>
      <c r="M23" s="50"/>
      <c r="O23" s="601"/>
      <c r="P23" s="67"/>
      <c r="Q23" s="57"/>
      <c r="R23" s="68"/>
      <c r="S23" s="68"/>
      <c r="T23" s="68">
        <f t="shared" si="1"/>
        <v>0</v>
      </c>
      <c r="V23" s="52"/>
      <c r="W23" s="76"/>
      <c r="Y23" s="79"/>
      <c r="Z23" s="51"/>
      <c r="AB23" s="52"/>
      <c r="AC23" s="76">
        <f t="shared" si="2"/>
        <v>0</v>
      </c>
    </row>
    <row r="24" spans="2:29">
      <c r="B24" s="608"/>
      <c r="C24" s="70"/>
      <c r="D24" s="52"/>
      <c r="E24" s="488"/>
      <c r="F24" s="66">
        <v>0</v>
      </c>
      <c r="G24" s="51">
        <f t="shared" si="0"/>
        <v>0</v>
      </c>
      <c r="H24" s="60"/>
      <c r="I24" s="597"/>
      <c r="J24" s="77"/>
      <c r="K24" s="49"/>
      <c r="L24" s="49"/>
      <c r="M24" s="50"/>
      <c r="O24" s="601"/>
      <c r="P24" s="67"/>
      <c r="Q24" s="57"/>
      <c r="R24" s="68"/>
      <c r="S24" s="68"/>
      <c r="T24" s="68">
        <f t="shared" si="1"/>
        <v>0</v>
      </c>
      <c r="V24" s="52"/>
      <c r="W24" s="76"/>
      <c r="Y24" s="79"/>
      <c r="Z24" s="51"/>
      <c r="AB24" s="52"/>
      <c r="AC24" s="76">
        <f t="shared" si="2"/>
        <v>0</v>
      </c>
    </row>
    <row r="25" spans="2:29">
      <c r="B25" s="608"/>
      <c r="C25" s="70"/>
      <c r="D25" s="52"/>
      <c r="E25" s="488"/>
      <c r="F25" s="66">
        <v>0</v>
      </c>
      <c r="G25" s="51">
        <f t="shared" si="0"/>
        <v>0</v>
      </c>
      <c r="H25" s="60"/>
      <c r="I25" s="597"/>
      <c r="J25" s="77"/>
      <c r="K25" s="49"/>
      <c r="L25" s="49"/>
      <c r="M25" s="50"/>
      <c r="O25" s="601"/>
      <c r="P25" s="67"/>
      <c r="Q25" s="57"/>
      <c r="R25" s="68"/>
      <c r="S25" s="68"/>
      <c r="T25" s="68">
        <f t="shared" si="1"/>
        <v>0</v>
      </c>
      <c r="V25" s="52"/>
      <c r="W25" s="76"/>
      <c r="Y25" s="79"/>
      <c r="Z25" s="51"/>
      <c r="AB25" s="52"/>
      <c r="AC25" s="76">
        <f t="shared" si="2"/>
        <v>0</v>
      </c>
    </row>
    <row r="26" spans="2:29">
      <c r="B26" s="608"/>
      <c r="C26" s="70"/>
      <c r="D26" s="52"/>
      <c r="E26" s="488"/>
      <c r="F26" s="66">
        <v>0</v>
      </c>
      <c r="G26" s="51">
        <f t="shared" si="0"/>
        <v>0</v>
      </c>
      <c r="H26" s="60"/>
      <c r="I26" s="597"/>
      <c r="J26" s="77"/>
      <c r="K26" s="49"/>
      <c r="L26" s="49"/>
      <c r="M26" s="50"/>
      <c r="O26" s="601"/>
      <c r="P26" s="67"/>
      <c r="Q26" s="57"/>
      <c r="R26" s="68"/>
      <c r="S26" s="68"/>
      <c r="T26" s="68">
        <f t="shared" si="1"/>
        <v>0</v>
      </c>
      <c r="V26" s="52"/>
      <c r="W26" s="76"/>
      <c r="Y26" s="79"/>
      <c r="Z26" s="51"/>
      <c r="AB26" s="52"/>
      <c r="AC26" s="76">
        <f t="shared" si="2"/>
        <v>0</v>
      </c>
    </row>
    <row r="27" spans="2:29">
      <c r="B27" s="608"/>
      <c r="C27" s="70"/>
      <c r="D27" s="52"/>
      <c r="E27" s="488"/>
      <c r="F27" s="66">
        <v>0</v>
      </c>
      <c r="G27" s="51">
        <f t="shared" si="0"/>
        <v>0</v>
      </c>
      <c r="H27" s="60"/>
      <c r="I27" s="597"/>
      <c r="J27" s="77"/>
      <c r="K27" s="49"/>
      <c r="L27" s="49"/>
      <c r="M27" s="50"/>
      <c r="O27" s="601"/>
      <c r="P27" s="67"/>
      <c r="Q27" s="57"/>
      <c r="R27" s="68"/>
      <c r="S27" s="68"/>
      <c r="T27" s="68">
        <f t="shared" si="1"/>
        <v>0</v>
      </c>
      <c r="V27" s="52"/>
      <c r="W27" s="76"/>
      <c r="Y27" s="79"/>
      <c r="Z27" s="51"/>
      <c r="AB27" s="52"/>
      <c r="AC27" s="76">
        <f t="shared" si="2"/>
        <v>0</v>
      </c>
    </row>
    <row r="28" spans="2:29">
      <c r="B28" s="608"/>
      <c r="C28" s="70"/>
      <c r="D28" s="52"/>
      <c r="E28" s="488"/>
      <c r="F28" s="66">
        <v>0</v>
      </c>
      <c r="G28" s="51">
        <f t="shared" si="0"/>
        <v>0</v>
      </c>
      <c r="H28" s="60"/>
      <c r="I28" s="597"/>
      <c r="J28" s="77"/>
      <c r="K28" s="49"/>
      <c r="L28" s="49"/>
      <c r="M28" s="50"/>
      <c r="O28" s="601"/>
      <c r="P28" s="67"/>
      <c r="Q28" s="57"/>
      <c r="R28" s="68"/>
      <c r="S28" s="68"/>
      <c r="T28" s="68">
        <f t="shared" si="1"/>
        <v>0</v>
      </c>
      <c r="V28" s="52"/>
      <c r="W28" s="76"/>
      <c r="Y28" s="79"/>
      <c r="Z28" s="51"/>
      <c r="AB28" s="52"/>
      <c r="AC28" s="76">
        <f t="shared" si="2"/>
        <v>0</v>
      </c>
    </row>
    <row r="29" spans="2:29">
      <c r="B29" s="608"/>
      <c r="C29" s="70"/>
      <c r="D29" s="52"/>
      <c r="E29" s="488"/>
      <c r="F29" s="66">
        <v>0</v>
      </c>
      <c r="G29" s="51">
        <f t="shared" si="0"/>
        <v>0</v>
      </c>
      <c r="H29" s="60"/>
      <c r="I29" s="597"/>
      <c r="J29" s="82"/>
      <c r="K29" s="82"/>
      <c r="L29" s="82"/>
      <c r="M29" s="50"/>
      <c r="O29" s="601"/>
      <c r="P29" s="67"/>
      <c r="Q29" s="57"/>
      <c r="R29" s="68"/>
      <c r="S29" s="68"/>
      <c r="T29" s="68">
        <f t="shared" si="1"/>
        <v>0</v>
      </c>
      <c r="V29" s="52"/>
      <c r="W29" s="76"/>
      <c r="Y29" s="79"/>
      <c r="Z29" s="51"/>
      <c r="AB29" s="52"/>
      <c r="AC29" s="76">
        <f t="shared" si="2"/>
        <v>0</v>
      </c>
    </row>
    <row r="30" spans="2:29">
      <c r="B30" s="608"/>
      <c r="C30" s="70"/>
      <c r="D30" s="52"/>
      <c r="E30" s="488"/>
      <c r="F30" s="66">
        <v>0</v>
      </c>
      <c r="G30" s="51">
        <f t="shared" si="0"/>
        <v>0</v>
      </c>
      <c r="H30" s="60"/>
      <c r="I30" s="597"/>
      <c r="J30" s="82"/>
      <c r="K30" s="82"/>
      <c r="L30" s="82"/>
      <c r="M30" s="50"/>
      <c r="O30" s="601"/>
      <c r="P30" s="67"/>
      <c r="Q30" s="57"/>
      <c r="R30" s="68"/>
      <c r="S30" s="68"/>
      <c r="T30" s="68">
        <f t="shared" si="1"/>
        <v>0</v>
      </c>
      <c r="V30" s="52"/>
      <c r="W30" s="76"/>
      <c r="Y30" s="79"/>
      <c r="Z30" s="51"/>
      <c r="AB30" s="52"/>
      <c r="AC30" s="76">
        <f t="shared" si="2"/>
        <v>0</v>
      </c>
    </row>
    <row r="31" spans="2:29">
      <c r="B31" s="608"/>
      <c r="C31" s="70"/>
      <c r="D31" s="52"/>
      <c r="E31" s="488"/>
      <c r="F31" s="66">
        <v>0</v>
      </c>
      <c r="G31" s="51">
        <f t="shared" si="0"/>
        <v>0</v>
      </c>
      <c r="H31" s="60"/>
      <c r="I31" s="597"/>
      <c r="J31" s="82"/>
      <c r="K31" s="82"/>
      <c r="L31" s="82"/>
      <c r="M31" s="50"/>
      <c r="O31" s="601"/>
      <c r="P31" s="67"/>
      <c r="Q31" s="57"/>
      <c r="R31" s="68"/>
      <c r="S31" s="68"/>
      <c r="T31" s="68">
        <f t="shared" si="1"/>
        <v>0</v>
      </c>
      <c r="V31" s="52"/>
      <c r="W31" s="76"/>
      <c r="Y31" s="79"/>
      <c r="Z31" s="51"/>
      <c r="AB31" s="52"/>
      <c r="AC31" s="76">
        <f t="shared" si="2"/>
        <v>0</v>
      </c>
    </row>
    <row r="32" spans="2:29">
      <c r="B32" s="608"/>
      <c r="C32" s="70"/>
      <c r="D32" s="52"/>
      <c r="E32" s="488"/>
      <c r="F32" s="66">
        <v>0</v>
      </c>
      <c r="G32" s="51">
        <f t="shared" si="0"/>
        <v>0</v>
      </c>
      <c r="H32" s="60"/>
      <c r="I32" s="597"/>
      <c r="J32" s="83"/>
      <c r="K32" s="84"/>
      <c r="L32" s="84"/>
      <c r="M32" s="50"/>
      <c r="O32" s="601"/>
      <c r="P32" s="67"/>
      <c r="Q32" s="57"/>
      <c r="R32" s="68"/>
      <c r="S32" s="68"/>
      <c r="T32" s="68">
        <f t="shared" si="1"/>
        <v>0</v>
      </c>
      <c r="V32" s="52"/>
      <c r="W32" s="76"/>
      <c r="Y32" s="79"/>
      <c r="Z32" s="51"/>
      <c r="AB32" s="52"/>
      <c r="AC32" s="76">
        <f t="shared" si="2"/>
        <v>0</v>
      </c>
    </row>
    <row r="33" spans="2:29">
      <c r="B33" s="608"/>
      <c r="C33" s="70"/>
      <c r="D33" s="52"/>
      <c r="E33" s="488"/>
      <c r="F33" s="66">
        <v>0</v>
      </c>
      <c r="G33" s="51">
        <f t="shared" si="0"/>
        <v>0</v>
      </c>
      <c r="H33" s="60"/>
      <c r="I33" s="597"/>
      <c r="O33" s="601"/>
      <c r="P33" s="67"/>
      <c r="Q33" s="57"/>
      <c r="R33" s="68"/>
      <c r="S33" s="68"/>
      <c r="T33" s="68">
        <f t="shared" si="1"/>
        <v>0</v>
      </c>
      <c r="V33" s="52"/>
      <c r="W33" s="76"/>
      <c r="Y33" s="79"/>
      <c r="Z33" s="51"/>
      <c r="AB33" s="52"/>
      <c r="AC33" s="76">
        <f t="shared" si="2"/>
        <v>0</v>
      </c>
    </row>
    <row r="34" spans="2:29">
      <c r="B34" s="608"/>
      <c r="C34" s="70"/>
      <c r="D34" s="52"/>
      <c r="E34" s="488"/>
      <c r="F34" s="66">
        <v>0</v>
      </c>
      <c r="G34" s="51">
        <f t="shared" si="0"/>
        <v>0</v>
      </c>
      <c r="H34" s="60"/>
      <c r="I34" s="597"/>
      <c r="O34" s="601"/>
      <c r="P34" s="67"/>
      <c r="Q34" s="57"/>
      <c r="R34" s="68"/>
      <c r="S34" s="68"/>
      <c r="T34" s="68">
        <f t="shared" si="1"/>
        <v>0</v>
      </c>
      <c r="V34" s="52"/>
      <c r="W34" s="76"/>
      <c r="Y34" s="79"/>
      <c r="Z34" s="51"/>
      <c r="AB34" s="52"/>
      <c r="AC34" s="76">
        <f t="shared" si="2"/>
        <v>0</v>
      </c>
    </row>
    <row r="35" spans="2:29">
      <c r="B35" s="608"/>
      <c r="C35" s="70"/>
      <c r="D35" s="52"/>
      <c r="E35" s="488"/>
      <c r="F35" s="66">
        <v>0</v>
      </c>
      <c r="G35" s="51">
        <f t="shared" si="0"/>
        <v>0</v>
      </c>
      <c r="H35" s="60"/>
      <c r="I35" s="598"/>
      <c r="O35" s="602"/>
      <c r="P35" s="85"/>
      <c r="Q35" s="86"/>
      <c r="R35" s="87"/>
      <c r="S35" s="88"/>
      <c r="T35" s="68">
        <f t="shared" si="1"/>
        <v>0</v>
      </c>
      <c r="V35" s="52"/>
      <c r="W35" s="76"/>
      <c r="Y35" s="79"/>
      <c r="Z35" s="51"/>
      <c r="AB35" s="52"/>
      <c r="AC35" s="76">
        <f t="shared" si="2"/>
        <v>0</v>
      </c>
    </row>
    <row r="36" spans="2:29">
      <c r="B36" s="609"/>
      <c r="C36" s="70"/>
      <c r="D36" s="52"/>
      <c r="E36" s="488"/>
      <c r="F36" s="66">
        <v>0</v>
      </c>
      <c r="G36" s="51">
        <f t="shared" si="0"/>
        <v>0</v>
      </c>
      <c r="H36" s="60"/>
      <c r="R36" s="89"/>
      <c r="V36" s="52"/>
      <c r="W36" s="76"/>
      <c r="Y36" s="79"/>
      <c r="Z36" s="51"/>
      <c r="AB36" s="52"/>
      <c r="AC36" s="76">
        <f t="shared" si="2"/>
        <v>0</v>
      </c>
    </row>
    <row r="37" spans="2:29">
      <c r="B37" s="69" t="s">
        <v>26</v>
      </c>
      <c r="C37" s="89"/>
      <c r="D37" s="333">
        <f>SUM(D4:D36)</f>
        <v>100</v>
      </c>
      <c r="E37" s="90">
        <f>G37/D37</f>
        <v>11.568099999999999</v>
      </c>
      <c r="F37" s="91"/>
      <c r="G37" s="92">
        <f>SUM(G4:G36)</f>
        <v>1156.81</v>
      </c>
      <c r="V37" s="52"/>
      <c r="W37" s="76"/>
      <c r="Y37" s="79"/>
      <c r="Z37" s="51"/>
      <c r="AB37" s="52"/>
      <c r="AC37" s="76">
        <f t="shared" si="2"/>
        <v>0</v>
      </c>
    </row>
    <row r="38" spans="2:29">
      <c r="E38" s="144" t="s">
        <v>27</v>
      </c>
      <c r="W38" s="94">
        <f>SUM(W5:W37)</f>
        <v>70</v>
      </c>
      <c r="Z38" s="94">
        <f>SUM(Z5:Z37)</f>
        <v>35.910000000000004</v>
      </c>
    </row>
  </sheetData>
  <mergeCells count="9">
    <mergeCell ref="I4:I35"/>
    <mergeCell ref="O4:O35"/>
    <mergeCell ref="B2:C2"/>
    <mergeCell ref="AB2:AC2"/>
    <mergeCell ref="V3:W3"/>
    <mergeCell ref="Y3:Z3"/>
    <mergeCell ref="AB3:AC3"/>
    <mergeCell ref="B4:B36"/>
    <mergeCell ref="D2:G2"/>
  </mergeCells>
  <hyperlinks>
    <hyperlink ref="B3" location="CARTEIRA!A1" display="ODPV3" xr:uid="{00000000-0004-0000-0E00-000000000000}"/>
    <hyperlink ref="V3:W3" location="DIVIDENDO!A1" display="DIVIDENDO" xr:uid="{00000000-0004-0000-0E00-000001000000}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7"/>
  </sheetPr>
  <dimension ref="A2:AE39"/>
  <sheetViews>
    <sheetView zoomScale="75" zoomScaleNormal="75" workbookViewId="0">
      <selection activeCell="B3" sqref="B3"/>
    </sheetView>
  </sheetViews>
  <sheetFormatPr defaultColWidth="0" defaultRowHeight="15"/>
  <cols>
    <col min="1" max="1" width="1.28515625" style="104" customWidth="1"/>
    <col min="2" max="2" width="9.140625" style="104" customWidth="1"/>
    <col min="3" max="3" width="12" style="104" bestFit="1" customWidth="1"/>
    <col min="4" max="4" width="9.140625" style="104" customWidth="1"/>
    <col min="5" max="5" width="13.42578125" style="104" bestFit="1" customWidth="1"/>
    <col min="6" max="6" width="10" style="104" bestFit="1" customWidth="1"/>
    <col min="7" max="7" width="11.7109375" style="104" bestFit="1" customWidth="1"/>
    <col min="8" max="8" width="1.7109375" style="104" customWidth="1"/>
    <col min="9" max="9" width="9.140625" style="104" customWidth="1"/>
    <col min="10" max="10" width="12.28515625" style="104" bestFit="1" customWidth="1"/>
    <col min="11" max="11" width="9.140625" style="104" customWidth="1"/>
    <col min="12" max="12" width="11.42578125" style="104" customWidth="1"/>
    <col min="13" max="13" width="11.7109375" style="104" bestFit="1" customWidth="1"/>
    <col min="14" max="14" width="1.28515625" style="104" customWidth="1"/>
    <col min="15" max="15" width="9.140625" style="104" customWidth="1"/>
    <col min="16" max="16" width="10.7109375" style="104" bestFit="1" customWidth="1"/>
    <col min="17" max="18" width="9.140625" style="104" customWidth="1"/>
    <col min="19" max="19" width="10.28515625" style="104" bestFit="1" customWidth="1"/>
    <col min="20" max="20" width="10.140625" style="104" bestFit="1" customWidth="1"/>
    <col min="21" max="21" width="2.42578125" style="104" customWidth="1"/>
    <col min="22" max="22" width="12.28515625" style="104" bestFit="1" customWidth="1"/>
    <col min="23" max="23" width="9.140625" style="104" customWidth="1"/>
    <col min="24" max="24" width="1.42578125" style="104" customWidth="1"/>
    <col min="25" max="25" width="12" style="104" bestFit="1" customWidth="1"/>
    <col min="26" max="27" width="9.140625" style="104" customWidth="1"/>
    <col min="28" max="28" width="10.7109375" style="104" bestFit="1" customWidth="1"/>
    <col min="29" max="29" width="10.140625" style="104" bestFit="1" customWidth="1"/>
    <col min="30" max="30" width="9.140625" style="104" customWidth="1"/>
    <col min="31" max="31" width="0" style="104" hidden="1" customWidth="1"/>
    <col min="32" max="16384" width="9.140625" style="104" hidden="1"/>
  </cols>
  <sheetData>
    <row r="2" spans="2:30">
      <c r="B2" s="643">
        <v>7859971000130</v>
      </c>
      <c r="C2" s="644"/>
      <c r="D2" s="651" t="s">
        <v>67</v>
      </c>
      <c r="E2" s="652"/>
      <c r="F2" s="652"/>
      <c r="G2" s="652"/>
      <c r="H2" s="652"/>
      <c r="I2" s="652"/>
      <c r="J2" s="652"/>
      <c r="K2" s="652"/>
      <c r="L2" s="652"/>
      <c r="M2" s="652"/>
      <c r="N2" s="652"/>
      <c r="O2" s="652"/>
      <c r="S2" s="30" t="s">
        <v>3</v>
      </c>
      <c r="T2" s="32" t="s">
        <v>4</v>
      </c>
      <c r="AB2" s="620" t="s">
        <v>5</v>
      </c>
      <c r="AC2" s="620"/>
    </row>
    <row r="3" spans="2:30" ht="27.75">
      <c r="B3" s="44" t="s">
        <v>68</v>
      </c>
      <c r="C3" s="331" t="s">
        <v>7</v>
      </c>
      <c r="D3" s="331" t="s">
        <v>8</v>
      </c>
      <c r="E3" s="331" t="s">
        <v>9</v>
      </c>
      <c r="F3" s="331" t="s">
        <v>10</v>
      </c>
      <c r="G3" s="330" t="s">
        <v>11</v>
      </c>
      <c r="I3" s="44" t="str">
        <f>(B3)</f>
        <v>TAEE4</v>
      </c>
      <c r="J3" s="331" t="s">
        <v>7</v>
      </c>
      <c r="K3" s="331" t="s">
        <v>8</v>
      </c>
      <c r="L3" s="331" t="s">
        <v>9</v>
      </c>
      <c r="M3" s="331" t="s">
        <v>12</v>
      </c>
      <c r="O3" s="44" t="str">
        <f>(B3)</f>
        <v>TAEE4</v>
      </c>
      <c r="P3" s="330" t="s">
        <v>13</v>
      </c>
      <c r="Q3" s="331" t="s">
        <v>8</v>
      </c>
      <c r="R3" s="330" t="s">
        <v>14</v>
      </c>
      <c r="S3" s="331" t="s">
        <v>15</v>
      </c>
      <c r="T3" s="331" t="s">
        <v>16</v>
      </c>
      <c r="V3" s="621" t="s">
        <v>17</v>
      </c>
      <c r="W3" s="621"/>
      <c r="Y3" s="622" t="s">
        <v>18</v>
      </c>
      <c r="Z3" s="622"/>
      <c r="AA3" s="106" t="s">
        <v>19</v>
      </c>
      <c r="AB3" s="623" t="s">
        <v>20</v>
      </c>
      <c r="AC3" s="623"/>
    </row>
    <row r="4" spans="2:30">
      <c r="B4" s="624" t="s">
        <v>21</v>
      </c>
      <c r="C4" s="107">
        <v>44155</v>
      </c>
      <c r="D4" s="108">
        <v>5</v>
      </c>
      <c r="E4" s="109">
        <v>10.9</v>
      </c>
      <c r="F4" s="110">
        <v>0.04</v>
      </c>
      <c r="G4" s="51">
        <f>(E4*D4)+F4</f>
        <v>54.54</v>
      </c>
      <c r="H4" s="30"/>
      <c r="I4" s="627" t="s">
        <v>2</v>
      </c>
      <c r="J4" s="392">
        <v>2020</v>
      </c>
      <c r="K4" s="389">
        <v>5</v>
      </c>
      <c r="L4" s="391">
        <v>10.9</v>
      </c>
      <c r="M4" s="391">
        <v>54.54</v>
      </c>
      <c r="O4" s="630" t="s">
        <v>4</v>
      </c>
      <c r="P4" s="112"/>
      <c r="Q4" s="113"/>
      <c r="R4" s="114"/>
      <c r="S4" s="114"/>
      <c r="T4" s="114">
        <f>(R4*Q4)+S4</f>
        <v>0</v>
      </c>
      <c r="V4" s="108" t="s">
        <v>22</v>
      </c>
      <c r="W4" s="108" t="s">
        <v>23</v>
      </c>
      <c r="Y4" s="108" t="s">
        <v>22</v>
      </c>
      <c r="Z4" s="108" t="s">
        <v>23</v>
      </c>
      <c r="AA4" s="32" t="s">
        <v>24</v>
      </c>
      <c r="AB4" s="108" t="s">
        <v>25</v>
      </c>
      <c r="AC4" s="108" t="s">
        <v>23</v>
      </c>
      <c r="AD4" s="115"/>
    </row>
    <row r="5" spans="2:30">
      <c r="B5" s="625"/>
      <c r="C5" s="107">
        <v>45210</v>
      </c>
      <c r="D5" s="108">
        <v>10</v>
      </c>
      <c r="E5" s="109">
        <v>11.3</v>
      </c>
      <c r="F5" s="110">
        <v>0</v>
      </c>
      <c r="G5" s="51">
        <f t="shared" ref="G5:G36" si="0">(E5*D5)+F5</f>
        <v>113</v>
      </c>
      <c r="H5" s="30"/>
      <c r="I5" s="628"/>
      <c r="J5" s="392">
        <v>2021</v>
      </c>
      <c r="K5" s="389">
        <v>5</v>
      </c>
      <c r="L5" s="391">
        <v>10.9</v>
      </c>
      <c r="M5" s="391">
        <v>54.54</v>
      </c>
      <c r="O5" s="631"/>
      <c r="P5" s="118"/>
      <c r="Q5" s="119"/>
      <c r="R5" s="120"/>
      <c r="S5" s="120"/>
      <c r="T5" s="114">
        <f t="shared" ref="T5:T35" si="1">(R5*Q5)+S5</f>
        <v>0</v>
      </c>
      <c r="V5" s="121">
        <v>44343</v>
      </c>
      <c r="W5" s="122">
        <v>2.71</v>
      </c>
      <c r="Y5" s="121">
        <v>44193</v>
      </c>
      <c r="Z5" s="109">
        <v>0.23</v>
      </c>
      <c r="AA5" s="32"/>
      <c r="AB5" s="121"/>
      <c r="AC5" s="122">
        <f>(T4)</f>
        <v>0</v>
      </c>
    </row>
    <row r="6" spans="2:30">
      <c r="B6" s="625"/>
      <c r="C6" s="107"/>
      <c r="D6" s="108"/>
      <c r="E6" s="109"/>
      <c r="F6" s="110">
        <v>0</v>
      </c>
      <c r="G6" s="51">
        <f t="shared" si="0"/>
        <v>0</v>
      </c>
      <c r="H6" s="30"/>
      <c r="I6" s="628"/>
      <c r="J6" s="392"/>
      <c r="K6" s="389"/>
      <c r="L6" s="391"/>
      <c r="M6" s="391"/>
      <c r="O6" s="631"/>
      <c r="P6" s="112"/>
      <c r="Q6" s="113"/>
      <c r="R6" s="114"/>
      <c r="S6" s="114"/>
      <c r="T6" s="114">
        <f t="shared" si="1"/>
        <v>0</v>
      </c>
      <c r="V6" s="121">
        <v>44343</v>
      </c>
      <c r="W6" s="122">
        <v>1.94</v>
      </c>
      <c r="Y6" s="158"/>
      <c r="Z6" s="200"/>
      <c r="AA6" s="32"/>
      <c r="AB6" s="125"/>
      <c r="AC6" s="122">
        <f t="shared" ref="AC6:AC36" si="2">(T5)</f>
        <v>0</v>
      </c>
    </row>
    <row r="7" spans="2:30">
      <c r="B7" s="625"/>
      <c r="C7" s="107"/>
      <c r="D7" s="108"/>
      <c r="E7" s="109"/>
      <c r="F7" s="110">
        <v>0</v>
      </c>
      <c r="G7" s="51">
        <f t="shared" si="0"/>
        <v>0</v>
      </c>
      <c r="H7" s="30"/>
      <c r="I7" s="628"/>
      <c r="J7" s="392"/>
      <c r="K7" s="389"/>
      <c r="L7" s="391"/>
      <c r="M7" s="391"/>
      <c r="O7" s="631"/>
      <c r="P7" s="112"/>
      <c r="Q7" s="113"/>
      <c r="R7" s="114"/>
      <c r="S7" s="114"/>
      <c r="T7" s="114">
        <f t="shared" si="1"/>
        <v>0</v>
      </c>
      <c r="V7" s="121">
        <v>44559</v>
      </c>
      <c r="W7" s="122">
        <v>1.55</v>
      </c>
      <c r="Y7" s="107">
        <v>44343</v>
      </c>
      <c r="Z7" s="109">
        <v>0.27</v>
      </c>
      <c r="AB7" s="108"/>
      <c r="AC7" s="122">
        <f t="shared" si="2"/>
        <v>0</v>
      </c>
    </row>
    <row r="8" spans="2:30">
      <c r="B8" s="625"/>
      <c r="C8" s="107"/>
      <c r="D8" s="108"/>
      <c r="E8" s="109"/>
      <c r="F8" s="110">
        <v>0</v>
      </c>
      <c r="G8" s="51">
        <f t="shared" si="0"/>
        <v>0</v>
      </c>
      <c r="H8" s="30"/>
      <c r="I8" s="628"/>
      <c r="J8" s="392"/>
      <c r="K8" s="389"/>
      <c r="L8" s="391"/>
      <c r="M8" s="391"/>
      <c r="O8" s="631"/>
      <c r="P8" s="112"/>
      <c r="Q8" s="113"/>
      <c r="R8" s="114"/>
      <c r="S8" s="114"/>
      <c r="T8" s="114">
        <f t="shared" si="1"/>
        <v>0</v>
      </c>
      <c r="V8" s="375">
        <f>SUM(W5:W7)</f>
        <v>6.2</v>
      </c>
      <c r="W8" s="372"/>
      <c r="Y8" s="107">
        <v>44559</v>
      </c>
      <c r="Z8" s="109">
        <v>0.83</v>
      </c>
      <c r="AB8" s="108"/>
      <c r="AC8" s="122">
        <f t="shared" si="2"/>
        <v>0</v>
      </c>
    </row>
    <row r="9" spans="2:30">
      <c r="B9" s="625"/>
      <c r="C9" s="107"/>
      <c r="D9" s="108"/>
      <c r="E9" s="109"/>
      <c r="F9" s="110">
        <v>0</v>
      </c>
      <c r="G9" s="51">
        <f t="shared" si="0"/>
        <v>0</v>
      </c>
      <c r="H9" s="30"/>
      <c r="I9" s="628"/>
      <c r="J9" s="392"/>
      <c r="K9" s="389"/>
      <c r="L9" s="391"/>
      <c r="M9" s="391"/>
      <c r="O9" s="631"/>
      <c r="P9" s="112"/>
      <c r="Q9" s="113"/>
      <c r="R9" s="114"/>
      <c r="S9" s="114"/>
      <c r="T9" s="114">
        <f t="shared" si="1"/>
        <v>0</v>
      </c>
      <c r="V9" s="121">
        <v>44712</v>
      </c>
      <c r="W9" s="122">
        <v>3.87</v>
      </c>
      <c r="Y9" s="407">
        <f>SUM(Z7:Z8)</f>
        <v>1.1000000000000001</v>
      </c>
      <c r="Z9" s="377"/>
      <c r="AB9" s="108"/>
      <c r="AC9" s="122">
        <f t="shared" si="2"/>
        <v>0</v>
      </c>
    </row>
    <row r="10" spans="2:30">
      <c r="B10" s="625"/>
      <c r="C10" s="107"/>
      <c r="D10" s="108"/>
      <c r="E10" s="109"/>
      <c r="F10" s="110">
        <v>0</v>
      </c>
      <c r="G10" s="51">
        <f t="shared" si="0"/>
        <v>0</v>
      </c>
      <c r="H10" s="30"/>
      <c r="I10" s="628"/>
      <c r="J10" s="392"/>
      <c r="K10" s="389"/>
      <c r="L10" s="391"/>
      <c r="M10" s="391"/>
      <c r="O10" s="631"/>
      <c r="P10" s="112"/>
      <c r="Q10" s="113"/>
      <c r="R10" s="114"/>
      <c r="S10" s="114"/>
      <c r="T10" s="114">
        <f t="shared" si="1"/>
        <v>0</v>
      </c>
      <c r="V10" s="121">
        <v>44799</v>
      </c>
      <c r="W10" s="122">
        <v>1.49</v>
      </c>
      <c r="Y10" s="121">
        <v>44799</v>
      </c>
      <c r="Z10" s="109">
        <v>0.81</v>
      </c>
      <c r="AB10" s="108"/>
      <c r="AC10" s="122">
        <f t="shared" si="2"/>
        <v>0</v>
      </c>
    </row>
    <row r="11" spans="2:30">
      <c r="B11" s="625"/>
      <c r="C11" s="126"/>
      <c r="D11" s="126"/>
      <c r="E11" s="126"/>
      <c r="F11" s="110">
        <v>0</v>
      </c>
      <c r="G11" s="51">
        <f t="shared" si="0"/>
        <v>0</v>
      </c>
      <c r="H11" s="30"/>
      <c r="I11" s="628"/>
      <c r="J11" s="392"/>
      <c r="K11" s="389"/>
      <c r="L11" s="391"/>
      <c r="M11" s="391"/>
      <c r="O11" s="631"/>
      <c r="P11" s="112"/>
      <c r="Q11" s="113"/>
      <c r="R11" s="114"/>
      <c r="S11" s="114"/>
      <c r="T11" s="114">
        <f t="shared" si="1"/>
        <v>0</v>
      </c>
      <c r="V11" s="121">
        <v>44900</v>
      </c>
      <c r="W11" s="122">
        <v>0.75</v>
      </c>
      <c r="Y11" s="107">
        <v>44900</v>
      </c>
      <c r="Z11" s="109">
        <v>0.85</v>
      </c>
      <c r="AB11" s="108"/>
      <c r="AC11" s="122">
        <f t="shared" si="2"/>
        <v>0</v>
      </c>
    </row>
    <row r="12" spans="2:30">
      <c r="B12" s="625"/>
      <c r="C12" s="126"/>
      <c r="D12" s="126"/>
      <c r="E12" s="126"/>
      <c r="F12" s="110">
        <v>0</v>
      </c>
      <c r="G12" s="51">
        <f t="shared" si="0"/>
        <v>0</v>
      </c>
      <c r="H12" s="30"/>
      <c r="I12" s="628"/>
      <c r="J12" s="392"/>
      <c r="K12" s="389"/>
      <c r="L12" s="391"/>
      <c r="M12" s="391"/>
      <c r="O12" s="631"/>
      <c r="P12" s="112"/>
      <c r="Q12" s="113"/>
      <c r="R12" s="114"/>
      <c r="S12" s="114"/>
      <c r="T12" s="114">
        <f t="shared" si="1"/>
        <v>0</v>
      </c>
      <c r="V12" s="407">
        <f>SUM(W9:W11)</f>
        <v>6.11</v>
      </c>
      <c r="W12" s="159"/>
      <c r="Y12" s="407">
        <f>SUM(Z10:Z11)</f>
        <v>1.6600000000000001</v>
      </c>
      <c r="Z12" s="200"/>
      <c r="AB12" s="108"/>
      <c r="AC12" s="122">
        <f t="shared" si="2"/>
        <v>0</v>
      </c>
    </row>
    <row r="13" spans="2:30">
      <c r="B13" s="625"/>
      <c r="C13" s="126"/>
      <c r="D13" s="126"/>
      <c r="E13" s="126"/>
      <c r="F13" s="110">
        <v>0</v>
      </c>
      <c r="G13" s="51">
        <f t="shared" si="0"/>
        <v>0</v>
      </c>
      <c r="H13" s="30"/>
      <c r="I13" s="628"/>
      <c r="J13" s="392"/>
      <c r="K13" s="389"/>
      <c r="L13" s="391"/>
      <c r="M13" s="391"/>
      <c r="O13" s="631"/>
      <c r="P13" s="112"/>
      <c r="Q13" s="113"/>
      <c r="R13" s="114"/>
      <c r="S13" s="114"/>
      <c r="T13" s="114">
        <f t="shared" si="1"/>
        <v>0</v>
      </c>
      <c r="V13" s="121">
        <v>44949</v>
      </c>
      <c r="W13" s="122">
        <v>2.2200000000000002</v>
      </c>
      <c r="Y13" s="107">
        <v>45275</v>
      </c>
      <c r="Z13" s="109">
        <v>2.4700000000000002</v>
      </c>
      <c r="AB13" s="108"/>
      <c r="AC13" s="122">
        <f t="shared" si="2"/>
        <v>0</v>
      </c>
    </row>
    <row r="14" spans="2:30">
      <c r="B14" s="625"/>
      <c r="C14" s="126"/>
      <c r="D14" s="126"/>
      <c r="E14" s="126"/>
      <c r="F14" s="110">
        <v>0</v>
      </c>
      <c r="G14" s="51">
        <f t="shared" si="0"/>
        <v>0</v>
      </c>
      <c r="H14" s="30"/>
      <c r="I14" s="628"/>
      <c r="J14" s="392"/>
      <c r="K14" s="389"/>
      <c r="L14" s="391"/>
      <c r="M14" s="391"/>
      <c r="O14" s="631"/>
      <c r="P14" s="112"/>
      <c r="Q14" s="113"/>
      <c r="R14" s="114"/>
      <c r="S14" s="114"/>
      <c r="T14" s="114">
        <f t="shared" si="1"/>
        <v>0</v>
      </c>
      <c r="V14" s="121">
        <v>45167</v>
      </c>
      <c r="W14" s="122">
        <v>1.48</v>
      </c>
      <c r="Y14" s="126"/>
      <c r="Z14" s="109"/>
      <c r="AB14" s="108"/>
      <c r="AC14" s="122">
        <f t="shared" si="2"/>
        <v>0</v>
      </c>
    </row>
    <row r="15" spans="2:30">
      <c r="B15" s="625"/>
      <c r="C15" s="126"/>
      <c r="D15" s="126"/>
      <c r="E15" s="126"/>
      <c r="F15" s="110">
        <v>0</v>
      </c>
      <c r="G15" s="51">
        <f t="shared" si="0"/>
        <v>0</v>
      </c>
      <c r="H15" s="30"/>
      <c r="I15" s="628"/>
      <c r="J15" s="392"/>
      <c r="K15" s="389"/>
      <c r="L15" s="391"/>
      <c r="M15" s="391"/>
      <c r="O15" s="631"/>
      <c r="P15" s="112"/>
      <c r="Q15" s="113"/>
      <c r="R15" s="114"/>
      <c r="S15" s="114"/>
      <c r="T15" s="114">
        <f t="shared" si="1"/>
        <v>0</v>
      </c>
      <c r="V15" s="121">
        <v>45275</v>
      </c>
      <c r="W15" s="122">
        <v>0.05</v>
      </c>
      <c r="Y15" s="126"/>
      <c r="Z15" s="109"/>
      <c r="AB15" s="108"/>
      <c r="AC15" s="122">
        <f t="shared" si="2"/>
        <v>0</v>
      </c>
    </row>
    <row r="16" spans="2:30">
      <c r="B16" s="625"/>
      <c r="C16" s="126"/>
      <c r="D16" s="126"/>
      <c r="E16" s="126"/>
      <c r="F16" s="110">
        <v>0</v>
      </c>
      <c r="G16" s="51">
        <f t="shared" si="0"/>
        <v>0</v>
      </c>
      <c r="H16" s="30"/>
      <c r="I16" s="628"/>
      <c r="J16" s="392"/>
      <c r="K16" s="389"/>
      <c r="L16" s="391"/>
      <c r="M16" s="391"/>
      <c r="O16" s="631"/>
      <c r="P16" s="112"/>
      <c r="Q16" s="113"/>
      <c r="R16" s="114"/>
      <c r="S16" s="114"/>
      <c r="T16" s="114">
        <f t="shared" si="1"/>
        <v>0</v>
      </c>
      <c r="V16" s="108"/>
      <c r="W16" s="122"/>
      <c r="Y16" s="126"/>
      <c r="Z16" s="109"/>
      <c r="AB16" s="108"/>
      <c r="AC16" s="122">
        <f t="shared" si="2"/>
        <v>0</v>
      </c>
    </row>
    <row r="17" spans="2:29">
      <c r="B17" s="625"/>
      <c r="C17" s="126"/>
      <c r="D17" s="126"/>
      <c r="E17" s="126"/>
      <c r="F17" s="110">
        <v>0</v>
      </c>
      <c r="G17" s="51">
        <f t="shared" si="0"/>
        <v>0</v>
      </c>
      <c r="H17" s="30"/>
      <c r="I17" s="628"/>
      <c r="J17" s="392"/>
      <c r="K17" s="389"/>
      <c r="L17" s="391"/>
      <c r="M17" s="391"/>
      <c r="O17" s="631"/>
      <c r="P17" s="112"/>
      <c r="Q17" s="113"/>
      <c r="R17" s="114"/>
      <c r="S17" s="114"/>
      <c r="T17" s="114">
        <f t="shared" si="1"/>
        <v>0</v>
      </c>
      <c r="V17" s="108"/>
      <c r="W17" s="122"/>
      <c r="Y17" s="126"/>
      <c r="Z17" s="109"/>
      <c r="AB17" s="108"/>
      <c r="AC17" s="122">
        <f t="shared" si="2"/>
        <v>0</v>
      </c>
    </row>
    <row r="18" spans="2:29">
      <c r="B18" s="625"/>
      <c r="C18" s="126"/>
      <c r="D18" s="126"/>
      <c r="E18" s="126"/>
      <c r="F18" s="110">
        <v>0</v>
      </c>
      <c r="G18" s="51">
        <f t="shared" si="0"/>
        <v>0</v>
      </c>
      <c r="H18" s="30"/>
      <c r="I18" s="628"/>
      <c r="J18" s="392"/>
      <c r="K18" s="389"/>
      <c r="L18" s="391"/>
      <c r="M18" s="391"/>
      <c r="O18" s="631"/>
      <c r="P18" s="112"/>
      <c r="Q18" s="113"/>
      <c r="R18" s="114"/>
      <c r="S18" s="114"/>
      <c r="T18" s="114">
        <f t="shared" si="1"/>
        <v>0</v>
      </c>
      <c r="V18" s="108"/>
      <c r="W18" s="122"/>
      <c r="Y18" s="126"/>
      <c r="Z18" s="109"/>
      <c r="AB18" s="108"/>
      <c r="AC18" s="122">
        <f t="shared" si="2"/>
        <v>0</v>
      </c>
    </row>
    <row r="19" spans="2:29">
      <c r="B19" s="625"/>
      <c r="C19" s="126"/>
      <c r="D19" s="126"/>
      <c r="E19" s="126"/>
      <c r="F19" s="110">
        <v>0</v>
      </c>
      <c r="G19" s="51">
        <f t="shared" si="0"/>
        <v>0</v>
      </c>
      <c r="H19" s="30"/>
      <c r="I19" s="628"/>
      <c r="J19" s="392"/>
      <c r="K19" s="389"/>
      <c r="L19" s="391"/>
      <c r="M19" s="391"/>
      <c r="O19" s="631"/>
      <c r="P19" s="112"/>
      <c r="Q19" s="113"/>
      <c r="R19" s="114"/>
      <c r="S19" s="114"/>
      <c r="T19" s="114">
        <f t="shared" si="1"/>
        <v>0</v>
      </c>
      <c r="V19" s="108"/>
      <c r="W19" s="122"/>
      <c r="Y19" s="126"/>
      <c r="Z19" s="109"/>
      <c r="AB19" s="108"/>
      <c r="AC19" s="122">
        <f t="shared" si="2"/>
        <v>0</v>
      </c>
    </row>
    <row r="20" spans="2:29">
      <c r="B20" s="625"/>
      <c r="C20" s="126"/>
      <c r="D20" s="126"/>
      <c r="E20" s="126"/>
      <c r="F20" s="110">
        <v>0</v>
      </c>
      <c r="G20" s="51">
        <f t="shared" si="0"/>
        <v>0</v>
      </c>
      <c r="H20" s="30"/>
      <c r="I20" s="628"/>
      <c r="J20" s="392"/>
      <c r="K20" s="389"/>
      <c r="L20" s="391"/>
      <c r="M20" s="391"/>
      <c r="O20" s="631"/>
      <c r="P20" s="112"/>
      <c r="Q20" s="113"/>
      <c r="R20" s="114"/>
      <c r="S20" s="114"/>
      <c r="T20" s="114">
        <f t="shared" si="1"/>
        <v>0</v>
      </c>
      <c r="V20" s="108"/>
      <c r="W20" s="122"/>
      <c r="Y20" s="126"/>
      <c r="Z20" s="109"/>
      <c r="AB20" s="108"/>
      <c r="AC20" s="122">
        <f t="shared" si="2"/>
        <v>0</v>
      </c>
    </row>
    <row r="21" spans="2:29">
      <c r="B21" s="625"/>
      <c r="C21" s="126"/>
      <c r="D21" s="126"/>
      <c r="E21" s="126"/>
      <c r="F21" s="110">
        <v>0</v>
      </c>
      <c r="G21" s="51">
        <f t="shared" si="0"/>
        <v>0</v>
      </c>
      <c r="H21" s="30"/>
      <c r="I21" s="628"/>
      <c r="J21" s="392"/>
      <c r="K21" s="389"/>
      <c r="L21" s="391"/>
      <c r="M21" s="391"/>
      <c r="O21" s="631"/>
      <c r="P21" s="112"/>
      <c r="Q21" s="113"/>
      <c r="R21" s="114"/>
      <c r="S21" s="114"/>
      <c r="T21" s="114">
        <f t="shared" si="1"/>
        <v>0</v>
      </c>
      <c r="V21" s="108"/>
      <c r="W21" s="122"/>
      <c r="Y21" s="126"/>
      <c r="Z21" s="109"/>
      <c r="AB21" s="108"/>
      <c r="AC21" s="122">
        <f t="shared" si="2"/>
        <v>0</v>
      </c>
    </row>
    <row r="22" spans="2:29">
      <c r="B22" s="625"/>
      <c r="C22" s="126"/>
      <c r="D22" s="126"/>
      <c r="E22" s="126"/>
      <c r="F22" s="110">
        <v>0</v>
      </c>
      <c r="G22" s="51">
        <f t="shared" si="0"/>
        <v>0</v>
      </c>
      <c r="H22" s="30"/>
      <c r="I22" s="628"/>
      <c r="J22" s="392"/>
      <c r="K22" s="389"/>
      <c r="L22" s="391"/>
      <c r="M22" s="391"/>
      <c r="O22" s="631"/>
      <c r="P22" s="112"/>
      <c r="Q22" s="113"/>
      <c r="R22" s="114"/>
      <c r="S22" s="114"/>
      <c r="T22" s="114">
        <f t="shared" si="1"/>
        <v>0</v>
      </c>
      <c r="V22" s="108"/>
      <c r="W22" s="122"/>
      <c r="Y22" s="126"/>
      <c r="Z22" s="109"/>
      <c r="AB22" s="108"/>
      <c r="AC22" s="122">
        <f t="shared" si="2"/>
        <v>0</v>
      </c>
    </row>
    <row r="23" spans="2:29">
      <c r="B23" s="625"/>
      <c r="C23" s="126"/>
      <c r="D23" s="126"/>
      <c r="E23" s="126"/>
      <c r="F23" s="110">
        <v>0</v>
      </c>
      <c r="G23" s="51">
        <f t="shared" si="0"/>
        <v>0</v>
      </c>
      <c r="H23" s="30"/>
      <c r="I23" s="628"/>
      <c r="J23" s="392"/>
      <c r="K23" s="389"/>
      <c r="L23" s="391"/>
      <c r="M23" s="391"/>
      <c r="O23" s="631"/>
      <c r="P23" s="112"/>
      <c r="Q23" s="113"/>
      <c r="R23" s="114"/>
      <c r="S23" s="114"/>
      <c r="T23" s="114">
        <f t="shared" si="1"/>
        <v>0</v>
      </c>
      <c r="V23" s="108"/>
      <c r="W23" s="122"/>
      <c r="Y23" s="126"/>
      <c r="Z23" s="109"/>
      <c r="AB23" s="108"/>
      <c r="AC23" s="122">
        <f t="shared" si="2"/>
        <v>0</v>
      </c>
    </row>
    <row r="24" spans="2:29">
      <c r="B24" s="625"/>
      <c r="C24" s="126"/>
      <c r="D24" s="126"/>
      <c r="E24" s="126"/>
      <c r="F24" s="110">
        <v>0</v>
      </c>
      <c r="G24" s="51">
        <f t="shared" si="0"/>
        <v>0</v>
      </c>
      <c r="H24" s="30"/>
      <c r="I24" s="628"/>
      <c r="J24" s="392"/>
      <c r="K24" s="389"/>
      <c r="L24" s="391"/>
      <c r="M24" s="391"/>
      <c r="O24" s="631"/>
      <c r="P24" s="112"/>
      <c r="Q24" s="113"/>
      <c r="R24" s="114"/>
      <c r="S24" s="114"/>
      <c r="T24" s="114">
        <f t="shared" si="1"/>
        <v>0</v>
      </c>
      <c r="V24" s="108"/>
      <c r="W24" s="122"/>
      <c r="Y24" s="126"/>
      <c r="Z24" s="109"/>
      <c r="AB24" s="108"/>
      <c r="AC24" s="122">
        <f t="shared" si="2"/>
        <v>0</v>
      </c>
    </row>
    <row r="25" spans="2:29">
      <c r="B25" s="625"/>
      <c r="C25" s="126"/>
      <c r="D25" s="126"/>
      <c r="E25" s="126"/>
      <c r="F25" s="110">
        <v>0</v>
      </c>
      <c r="G25" s="51">
        <f t="shared" si="0"/>
        <v>0</v>
      </c>
      <c r="H25" s="30"/>
      <c r="I25" s="628"/>
      <c r="J25" s="392"/>
      <c r="K25" s="389"/>
      <c r="L25" s="391"/>
      <c r="M25" s="391"/>
      <c r="O25" s="631"/>
      <c r="P25" s="112"/>
      <c r="Q25" s="113"/>
      <c r="R25" s="114"/>
      <c r="S25" s="114"/>
      <c r="T25" s="114">
        <f t="shared" si="1"/>
        <v>0</v>
      </c>
      <c r="V25" s="108"/>
      <c r="W25" s="122"/>
      <c r="Y25" s="126"/>
      <c r="Z25" s="109"/>
      <c r="AB25" s="108"/>
      <c r="AC25" s="122">
        <f t="shared" si="2"/>
        <v>0</v>
      </c>
    </row>
    <row r="26" spans="2:29">
      <c r="B26" s="625"/>
      <c r="C26" s="126"/>
      <c r="D26" s="126"/>
      <c r="E26" s="126"/>
      <c r="F26" s="110">
        <v>0</v>
      </c>
      <c r="G26" s="51">
        <f t="shared" si="0"/>
        <v>0</v>
      </c>
      <c r="H26" s="30"/>
      <c r="I26" s="628"/>
      <c r="J26" s="392"/>
      <c r="K26" s="389"/>
      <c r="L26" s="391"/>
      <c r="M26" s="391"/>
      <c r="O26" s="631"/>
      <c r="P26" s="112"/>
      <c r="Q26" s="113"/>
      <c r="R26" s="114"/>
      <c r="S26" s="114"/>
      <c r="T26" s="114">
        <f t="shared" si="1"/>
        <v>0</v>
      </c>
      <c r="V26" s="108"/>
      <c r="W26" s="122"/>
      <c r="Y26" s="126"/>
      <c r="Z26" s="109"/>
      <c r="AB26" s="108"/>
      <c r="AC26" s="122">
        <f t="shared" si="2"/>
        <v>0</v>
      </c>
    </row>
    <row r="27" spans="2:29">
      <c r="B27" s="625"/>
      <c r="C27" s="126"/>
      <c r="D27" s="126"/>
      <c r="E27" s="126"/>
      <c r="F27" s="110">
        <v>0</v>
      </c>
      <c r="G27" s="51">
        <f t="shared" si="0"/>
        <v>0</v>
      </c>
      <c r="H27" s="30"/>
      <c r="I27" s="628"/>
      <c r="J27" s="392"/>
      <c r="K27" s="389"/>
      <c r="L27" s="391"/>
      <c r="M27" s="391"/>
      <c r="O27" s="631"/>
      <c r="P27" s="112"/>
      <c r="Q27" s="113"/>
      <c r="R27" s="114"/>
      <c r="S27" s="114"/>
      <c r="T27" s="114">
        <f t="shared" si="1"/>
        <v>0</v>
      </c>
      <c r="V27" s="108"/>
      <c r="W27" s="122"/>
      <c r="Y27" s="126"/>
      <c r="Z27" s="109"/>
      <c r="AB27" s="108"/>
      <c r="AC27" s="122">
        <f t="shared" si="2"/>
        <v>0</v>
      </c>
    </row>
    <row r="28" spans="2:29">
      <c r="B28" s="625"/>
      <c r="C28" s="126"/>
      <c r="D28" s="126"/>
      <c r="E28" s="126"/>
      <c r="F28" s="110">
        <v>0</v>
      </c>
      <c r="G28" s="51">
        <f t="shared" si="0"/>
        <v>0</v>
      </c>
      <c r="H28" s="30"/>
      <c r="I28" s="628"/>
      <c r="J28" s="392"/>
      <c r="K28" s="389"/>
      <c r="L28" s="391"/>
      <c r="M28" s="391"/>
      <c r="O28" s="631"/>
      <c r="P28" s="112"/>
      <c r="Q28" s="113"/>
      <c r="R28" s="114"/>
      <c r="S28" s="114"/>
      <c r="T28" s="114">
        <f t="shared" si="1"/>
        <v>0</v>
      </c>
      <c r="V28" s="108"/>
      <c r="W28" s="122"/>
      <c r="Y28" s="126"/>
      <c r="Z28" s="109"/>
      <c r="AB28" s="108"/>
      <c r="AC28" s="122">
        <f t="shared" si="2"/>
        <v>0</v>
      </c>
    </row>
    <row r="29" spans="2:29">
      <c r="B29" s="625"/>
      <c r="C29" s="126"/>
      <c r="D29" s="126"/>
      <c r="E29" s="126"/>
      <c r="F29" s="110">
        <v>0</v>
      </c>
      <c r="G29" s="51">
        <f t="shared" si="0"/>
        <v>0</v>
      </c>
      <c r="H29" s="30"/>
      <c r="I29" s="628"/>
      <c r="J29" s="392"/>
      <c r="K29" s="389"/>
      <c r="L29" s="391"/>
      <c r="M29" s="391"/>
      <c r="O29" s="631"/>
      <c r="P29" s="112"/>
      <c r="Q29" s="113"/>
      <c r="R29" s="114"/>
      <c r="S29" s="114"/>
      <c r="T29" s="114">
        <f t="shared" si="1"/>
        <v>0</v>
      </c>
      <c r="V29" s="108"/>
      <c r="W29" s="122"/>
      <c r="Y29" s="126"/>
      <c r="Z29" s="109"/>
      <c r="AB29" s="108"/>
      <c r="AC29" s="122">
        <f t="shared" si="2"/>
        <v>0</v>
      </c>
    </row>
    <row r="30" spans="2:29">
      <c r="B30" s="625"/>
      <c r="C30" s="126"/>
      <c r="D30" s="126"/>
      <c r="E30" s="126"/>
      <c r="F30" s="110">
        <v>0</v>
      </c>
      <c r="G30" s="51">
        <f t="shared" si="0"/>
        <v>0</v>
      </c>
      <c r="H30" s="30"/>
      <c r="I30" s="628"/>
      <c r="J30" s="392"/>
      <c r="K30" s="389"/>
      <c r="L30" s="391"/>
      <c r="M30" s="391"/>
      <c r="O30" s="631"/>
      <c r="P30" s="112"/>
      <c r="Q30" s="113"/>
      <c r="R30" s="114"/>
      <c r="S30" s="114"/>
      <c r="T30" s="114">
        <f t="shared" si="1"/>
        <v>0</v>
      </c>
      <c r="V30" s="108"/>
      <c r="W30" s="122"/>
      <c r="Y30" s="126"/>
      <c r="Z30" s="109"/>
      <c r="AB30" s="108"/>
      <c r="AC30" s="122">
        <f t="shared" si="2"/>
        <v>0</v>
      </c>
    </row>
    <row r="31" spans="2:29">
      <c r="B31" s="625"/>
      <c r="C31" s="126"/>
      <c r="D31" s="126"/>
      <c r="E31" s="126"/>
      <c r="F31" s="110">
        <v>0</v>
      </c>
      <c r="G31" s="51">
        <f t="shared" si="0"/>
        <v>0</v>
      </c>
      <c r="H31" s="30"/>
      <c r="I31" s="628"/>
      <c r="J31" s="392"/>
      <c r="K31" s="389"/>
      <c r="L31" s="391"/>
      <c r="M31" s="391"/>
      <c r="O31" s="631"/>
      <c r="P31" s="112"/>
      <c r="Q31" s="113"/>
      <c r="R31" s="114"/>
      <c r="S31" s="114"/>
      <c r="T31" s="114">
        <f t="shared" si="1"/>
        <v>0</v>
      </c>
      <c r="V31" s="108"/>
      <c r="W31" s="122"/>
      <c r="Y31" s="126"/>
      <c r="Z31" s="109"/>
      <c r="AB31" s="108"/>
      <c r="AC31" s="122">
        <f t="shared" si="2"/>
        <v>0</v>
      </c>
    </row>
    <row r="32" spans="2:29">
      <c r="B32" s="625"/>
      <c r="C32" s="126"/>
      <c r="D32" s="126"/>
      <c r="E32" s="126"/>
      <c r="F32" s="110">
        <v>0</v>
      </c>
      <c r="G32" s="51">
        <f t="shared" si="0"/>
        <v>0</v>
      </c>
      <c r="H32" s="30"/>
      <c r="I32" s="628"/>
      <c r="J32" s="392"/>
      <c r="K32" s="389"/>
      <c r="L32" s="391"/>
      <c r="M32" s="391"/>
      <c r="O32" s="631"/>
      <c r="P32" s="112"/>
      <c r="Q32" s="113"/>
      <c r="R32" s="114"/>
      <c r="S32" s="114"/>
      <c r="T32" s="114">
        <f t="shared" si="1"/>
        <v>0</v>
      </c>
      <c r="V32" s="108"/>
      <c r="W32" s="122"/>
      <c r="Y32" s="126"/>
      <c r="Z32" s="109"/>
      <c r="AB32" s="108"/>
      <c r="AC32" s="122">
        <f t="shared" si="2"/>
        <v>0</v>
      </c>
    </row>
    <row r="33" spans="2:29">
      <c r="B33" s="625"/>
      <c r="C33" s="126"/>
      <c r="D33" s="126"/>
      <c r="E33" s="126"/>
      <c r="F33" s="110">
        <v>0</v>
      </c>
      <c r="G33" s="51">
        <f t="shared" si="0"/>
        <v>0</v>
      </c>
      <c r="H33" s="30"/>
      <c r="I33" s="628"/>
      <c r="J33" s="392"/>
      <c r="K33" s="389"/>
      <c r="L33" s="391"/>
      <c r="M33" s="391"/>
      <c r="O33" s="631"/>
      <c r="P33" s="112"/>
      <c r="Q33" s="113"/>
      <c r="R33" s="114"/>
      <c r="S33" s="114"/>
      <c r="T33" s="114">
        <f t="shared" si="1"/>
        <v>0</v>
      </c>
      <c r="V33" s="108"/>
      <c r="W33" s="122"/>
      <c r="Y33" s="126"/>
      <c r="Z33" s="109"/>
      <c r="AB33" s="108"/>
      <c r="AC33" s="122">
        <f t="shared" si="2"/>
        <v>0</v>
      </c>
    </row>
    <row r="34" spans="2:29">
      <c r="B34" s="625"/>
      <c r="C34" s="126"/>
      <c r="D34" s="126"/>
      <c r="E34" s="126"/>
      <c r="F34" s="110">
        <v>0</v>
      </c>
      <c r="G34" s="51">
        <f t="shared" si="0"/>
        <v>0</v>
      </c>
      <c r="H34" s="30"/>
      <c r="I34" s="628"/>
      <c r="J34" s="392"/>
      <c r="K34" s="389"/>
      <c r="L34" s="391"/>
      <c r="M34" s="391"/>
      <c r="O34" s="631"/>
      <c r="P34" s="112"/>
      <c r="Q34" s="113"/>
      <c r="R34" s="114"/>
      <c r="S34" s="114"/>
      <c r="T34" s="114">
        <f t="shared" si="1"/>
        <v>0</v>
      </c>
      <c r="V34" s="108"/>
      <c r="W34" s="122"/>
      <c r="Y34" s="126"/>
      <c r="Z34" s="109"/>
      <c r="AB34" s="108"/>
      <c r="AC34" s="122">
        <f t="shared" si="2"/>
        <v>0</v>
      </c>
    </row>
    <row r="35" spans="2:29">
      <c r="B35" s="625"/>
      <c r="C35" s="126"/>
      <c r="D35" s="126"/>
      <c r="E35" s="126"/>
      <c r="F35" s="110">
        <v>0</v>
      </c>
      <c r="G35" s="51">
        <f t="shared" si="0"/>
        <v>0</v>
      </c>
      <c r="H35" s="30"/>
      <c r="I35" s="629"/>
      <c r="O35" s="632"/>
      <c r="P35" s="130"/>
      <c r="Q35" s="131"/>
      <c r="R35" s="132"/>
      <c r="S35" s="133"/>
      <c r="T35" s="114">
        <f t="shared" si="1"/>
        <v>0</v>
      </c>
      <c r="V35" s="108"/>
      <c r="W35" s="122"/>
      <c r="Y35" s="126"/>
      <c r="Z35" s="109"/>
      <c r="AB35" s="108"/>
      <c r="AC35" s="122">
        <f t="shared" si="2"/>
        <v>0</v>
      </c>
    </row>
    <row r="36" spans="2:29">
      <c r="B36" s="626"/>
      <c r="C36" s="126"/>
      <c r="D36" s="126"/>
      <c r="E36" s="126"/>
      <c r="F36" s="110">
        <v>0</v>
      </c>
      <c r="G36" s="51">
        <f t="shared" si="0"/>
        <v>0</v>
      </c>
      <c r="H36" s="30"/>
      <c r="R36" s="134"/>
      <c r="V36" s="108"/>
      <c r="W36" s="122"/>
      <c r="Y36" s="126"/>
      <c r="Z36" s="109"/>
      <c r="AB36" s="108"/>
      <c r="AC36" s="122">
        <f t="shared" si="2"/>
        <v>0</v>
      </c>
    </row>
    <row r="37" spans="2:29">
      <c r="B37" s="115" t="s">
        <v>26</v>
      </c>
      <c r="C37" s="134"/>
      <c r="D37" s="135">
        <f>SUM(D4:D36)</f>
        <v>15</v>
      </c>
      <c r="E37" s="136">
        <f>G37/D37</f>
        <v>11.169333333333332</v>
      </c>
      <c r="F37" s="137"/>
      <c r="G37" s="138">
        <f>SUM(G4:G36)</f>
        <v>167.54</v>
      </c>
      <c r="V37" s="108"/>
      <c r="W37" s="122"/>
      <c r="Y37" s="126"/>
      <c r="Z37" s="109"/>
      <c r="AB37" s="108"/>
      <c r="AC37" s="122">
        <f>(T36)</f>
        <v>0</v>
      </c>
    </row>
    <row r="38" spans="2:29">
      <c r="E38" s="139" t="s">
        <v>27</v>
      </c>
      <c r="V38" s="108"/>
      <c r="W38" s="122"/>
      <c r="Z38" s="140">
        <f>SUM(Z5:Z37)</f>
        <v>5.4600000000000009</v>
      </c>
    </row>
    <row r="39" spans="2:29">
      <c r="W39" s="140">
        <f>SUM(W5:W38)</f>
        <v>16.060000000000002</v>
      </c>
    </row>
  </sheetData>
  <mergeCells count="9">
    <mergeCell ref="AB2:AC2"/>
    <mergeCell ref="V3:W3"/>
    <mergeCell ref="Y3:Z3"/>
    <mergeCell ref="AB3:AC3"/>
    <mergeCell ref="B4:B36"/>
    <mergeCell ref="I4:I35"/>
    <mergeCell ref="O4:O35"/>
    <mergeCell ref="B2:C2"/>
    <mergeCell ref="D2:O2"/>
  </mergeCells>
  <hyperlinks>
    <hyperlink ref="B3" location="CARTEIRA!A1" display="CARTEIRA!A1" xr:uid="{00000000-0004-0000-0F00-000000000000}"/>
    <hyperlink ref="V3:W3" location="DIVIDENDO!A1" display="DIVIDENDO" xr:uid="{00000000-0004-0000-0F00-000001000000}"/>
  </hyperlink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7"/>
  </sheetPr>
  <dimension ref="A2:AE38"/>
  <sheetViews>
    <sheetView zoomScale="80" zoomScaleNormal="80" workbookViewId="0"/>
  </sheetViews>
  <sheetFormatPr defaultColWidth="0" defaultRowHeight="15"/>
  <cols>
    <col min="1" max="1" width="1.28515625" style="104" customWidth="1"/>
    <col min="2" max="2" width="9.140625" style="104" customWidth="1"/>
    <col min="3" max="3" width="12" style="104" bestFit="1" customWidth="1"/>
    <col min="4" max="4" width="9.140625" style="104" customWidth="1"/>
    <col min="5" max="5" width="13.42578125" style="104" bestFit="1" customWidth="1"/>
    <col min="6" max="6" width="10" style="104" bestFit="1" customWidth="1"/>
    <col min="7" max="7" width="11.7109375" style="104" bestFit="1" customWidth="1"/>
    <col min="8" max="8" width="1.7109375" style="104" customWidth="1"/>
    <col min="9" max="9" width="9.140625" style="104" customWidth="1"/>
    <col min="10" max="10" width="11.7109375" style="104" bestFit="1" customWidth="1"/>
    <col min="11" max="12" width="9.140625" style="104" customWidth="1"/>
    <col min="13" max="13" width="11.7109375" style="104" bestFit="1" customWidth="1"/>
    <col min="14" max="14" width="1.28515625" style="104" customWidth="1"/>
    <col min="15" max="15" width="9.140625" style="104" customWidth="1"/>
    <col min="16" max="16" width="10.7109375" style="104" bestFit="1" customWidth="1"/>
    <col min="17" max="18" width="9.140625" style="104" customWidth="1"/>
    <col min="19" max="19" width="10.28515625" style="104" bestFit="1" customWidth="1"/>
    <col min="20" max="20" width="10.140625" style="104" bestFit="1" customWidth="1"/>
    <col min="21" max="21" width="2.42578125" style="104" customWidth="1"/>
    <col min="22" max="22" width="11.7109375" style="104" bestFit="1" customWidth="1"/>
    <col min="23" max="23" width="9.140625" style="104" customWidth="1"/>
    <col min="24" max="24" width="1.42578125" style="104" customWidth="1"/>
    <col min="25" max="25" width="11.7109375" style="104" bestFit="1" customWidth="1"/>
    <col min="26" max="27" width="9.140625" style="104" customWidth="1"/>
    <col min="28" max="28" width="10.7109375" style="104" bestFit="1" customWidth="1"/>
    <col min="29" max="29" width="10.140625" style="104" bestFit="1" customWidth="1"/>
    <col min="30" max="30" width="9.140625" style="104" customWidth="1"/>
    <col min="31" max="31" width="0" style="104" hidden="1" customWidth="1"/>
    <col min="32" max="16384" width="9.140625" style="104" hidden="1"/>
  </cols>
  <sheetData>
    <row r="2" spans="2:30">
      <c r="B2" s="643">
        <v>8364948000138</v>
      </c>
      <c r="C2" s="644"/>
      <c r="D2" s="653" t="s">
        <v>69</v>
      </c>
      <c r="E2" s="654"/>
      <c r="F2" s="654"/>
      <c r="G2" s="654"/>
      <c r="H2" s="654"/>
      <c r="I2" s="654"/>
      <c r="J2" s="654"/>
      <c r="K2" s="654"/>
      <c r="L2" s="654"/>
      <c r="M2" s="654"/>
      <c r="N2" s="654"/>
      <c r="O2" s="654"/>
      <c r="S2" s="30" t="s">
        <v>3</v>
      </c>
      <c r="T2" s="32" t="s">
        <v>4</v>
      </c>
      <c r="AB2" s="620" t="s">
        <v>5</v>
      </c>
      <c r="AC2" s="620"/>
    </row>
    <row r="3" spans="2:30" ht="27.75">
      <c r="B3" s="44" t="s">
        <v>70</v>
      </c>
      <c r="C3" s="331" t="s">
        <v>7</v>
      </c>
      <c r="D3" s="331" t="s">
        <v>8</v>
      </c>
      <c r="E3" s="331" t="s">
        <v>9</v>
      </c>
      <c r="F3" s="331" t="s">
        <v>10</v>
      </c>
      <c r="G3" s="330" t="s">
        <v>11</v>
      </c>
      <c r="I3" s="44" t="str">
        <f>(B3)</f>
        <v>ALUP4</v>
      </c>
      <c r="J3" s="331" t="s">
        <v>7</v>
      </c>
      <c r="K3" s="331" t="s">
        <v>8</v>
      </c>
      <c r="L3" s="331" t="s">
        <v>9</v>
      </c>
      <c r="M3" s="331" t="s">
        <v>12</v>
      </c>
      <c r="O3" s="44" t="str">
        <f>(B3)</f>
        <v>ALUP4</v>
      </c>
      <c r="P3" s="330" t="s">
        <v>13</v>
      </c>
      <c r="Q3" s="331" t="s">
        <v>8</v>
      </c>
      <c r="R3" s="330" t="s">
        <v>14</v>
      </c>
      <c r="S3" s="331" t="s">
        <v>15</v>
      </c>
      <c r="T3" s="331" t="s">
        <v>16</v>
      </c>
      <c r="V3" s="621" t="s">
        <v>17</v>
      </c>
      <c r="W3" s="621"/>
      <c r="Y3" s="622" t="s">
        <v>18</v>
      </c>
      <c r="Z3" s="622"/>
      <c r="AA3" s="106" t="s">
        <v>19</v>
      </c>
      <c r="AB3" s="623" t="s">
        <v>20</v>
      </c>
      <c r="AC3" s="623"/>
    </row>
    <row r="4" spans="2:30">
      <c r="B4" s="624" t="s">
        <v>21</v>
      </c>
      <c r="C4" s="107">
        <v>44155</v>
      </c>
      <c r="D4" s="108">
        <v>10</v>
      </c>
      <c r="E4" s="109">
        <v>7.84</v>
      </c>
      <c r="F4" s="110">
        <v>0</v>
      </c>
      <c r="G4" s="51">
        <f>(E4*D4)+F4</f>
        <v>78.400000000000006</v>
      </c>
      <c r="H4" s="30"/>
      <c r="I4" s="627" t="s">
        <v>2</v>
      </c>
      <c r="J4" s="392">
        <v>2020</v>
      </c>
      <c r="K4" s="389">
        <v>10</v>
      </c>
      <c r="L4" s="391">
        <v>7.84</v>
      </c>
      <c r="M4" s="391">
        <v>78.400000000000006</v>
      </c>
      <c r="O4" s="630" t="s">
        <v>4</v>
      </c>
      <c r="P4" s="112"/>
      <c r="Q4" s="113"/>
      <c r="R4" s="114"/>
      <c r="S4" s="114"/>
      <c r="T4" s="114">
        <f>(R4*Q4)+S4</f>
        <v>0</v>
      </c>
      <c r="V4" s="108" t="s">
        <v>22</v>
      </c>
      <c r="W4" s="108" t="s">
        <v>23</v>
      </c>
      <c r="Y4" s="108" t="s">
        <v>22</v>
      </c>
      <c r="Z4" s="108" t="s">
        <v>23</v>
      </c>
      <c r="AA4" s="32" t="s">
        <v>24</v>
      </c>
      <c r="AB4" s="108" t="s">
        <v>25</v>
      </c>
      <c r="AC4" s="108" t="s">
        <v>23</v>
      </c>
      <c r="AD4" s="115"/>
    </row>
    <row r="5" spans="2:30">
      <c r="B5" s="625"/>
      <c r="C5" s="107"/>
      <c r="D5" s="108"/>
      <c r="E5" s="109"/>
      <c r="F5" s="110">
        <v>0</v>
      </c>
      <c r="G5" s="51">
        <f t="shared" ref="G5:G36" si="0">(E5*D5)+F5</f>
        <v>0</v>
      </c>
      <c r="H5" s="30"/>
      <c r="I5" s="628"/>
      <c r="J5" s="392">
        <v>2021</v>
      </c>
      <c r="K5" s="389">
        <v>10</v>
      </c>
      <c r="L5" s="391">
        <v>7.84</v>
      </c>
      <c r="M5" s="391">
        <v>78.400000000000006</v>
      </c>
      <c r="O5" s="631"/>
      <c r="P5" s="118"/>
      <c r="Q5" s="119"/>
      <c r="R5" s="120"/>
      <c r="S5" s="120"/>
      <c r="T5" s="114">
        <f t="shared" ref="T5:T35" si="1">(R5*Q5)+S5</f>
        <v>0</v>
      </c>
      <c r="V5" s="121">
        <v>44347</v>
      </c>
      <c r="W5" s="122">
        <v>1</v>
      </c>
      <c r="Y5" s="121">
        <v>45092</v>
      </c>
      <c r="Z5" s="109">
        <v>3.92</v>
      </c>
      <c r="AA5" s="32" t="s">
        <v>71</v>
      </c>
      <c r="AB5" s="121"/>
      <c r="AC5" s="122">
        <f>(T4)</f>
        <v>0</v>
      </c>
    </row>
    <row r="6" spans="2:30">
      <c r="B6" s="625"/>
      <c r="C6" s="107"/>
      <c r="D6" s="108"/>
      <c r="E6" s="109"/>
      <c r="F6" s="110">
        <v>0</v>
      </c>
      <c r="G6" s="51">
        <f t="shared" si="0"/>
        <v>0</v>
      </c>
      <c r="H6" s="30"/>
      <c r="I6" s="628"/>
      <c r="J6" s="392"/>
      <c r="K6" s="389"/>
      <c r="L6" s="391"/>
      <c r="M6" s="391"/>
      <c r="O6" s="631"/>
      <c r="P6" s="112"/>
      <c r="Q6" s="113"/>
      <c r="R6" s="114"/>
      <c r="S6" s="114"/>
      <c r="T6" s="114">
        <f t="shared" si="1"/>
        <v>0</v>
      </c>
      <c r="V6" s="121">
        <v>44438</v>
      </c>
      <c r="W6" s="122">
        <v>1</v>
      </c>
      <c r="Y6" s="121"/>
      <c r="Z6" s="109"/>
      <c r="AA6" s="32"/>
      <c r="AB6" s="125"/>
      <c r="AC6" s="122">
        <f t="shared" ref="AC6:AC36" si="2">(T5)</f>
        <v>0</v>
      </c>
    </row>
    <row r="7" spans="2:30">
      <c r="B7" s="625"/>
      <c r="C7" s="107"/>
      <c r="D7" s="108"/>
      <c r="E7" s="109"/>
      <c r="F7" s="110">
        <v>0</v>
      </c>
      <c r="G7" s="51">
        <f t="shared" si="0"/>
        <v>0</v>
      </c>
      <c r="H7" s="30"/>
      <c r="I7" s="628"/>
      <c r="J7" s="392"/>
      <c r="K7" s="389"/>
      <c r="L7" s="391"/>
      <c r="M7" s="391"/>
      <c r="O7" s="631"/>
      <c r="P7" s="112"/>
      <c r="Q7" s="113"/>
      <c r="R7" s="114"/>
      <c r="S7" s="114"/>
      <c r="T7" s="114">
        <f t="shared" si="1"/>
        <v>0</v>
      </c>
      <c r="V7" s="121">
        <v>44530</v>
      </c>
      <c r="W7" s="122">
        <v>0.51</v>
      </c>
      <c r="Y7" s="126"/>
      <c r="Z7" s="109"/>
      <c r="AB7" s="108"/>
      <c r="AC7" s="122">
        <f t="shared" si="2"/>
        <v>0</v>
      </c>
    </row>
    <row r="8" spans="2:30">
      <c r="B8" s="625"/>
      <c r="C8" s="107"/>
      <c r="D8" s="108"/>
      <c r="E8" s="109"/>
      <c r="F8" s="110">
        <v>0</v>
      </c>
      <c r="G8" s="51">
        <f t="shared" si="0"/>
        <v>0</v>
      </c>
      <c r="H8" s="30"/>
      <c r="I8" s="628"/>
      <c r="J8" s="392"/>
      <c r="K8" s="389"/>
      <c r="L8" s="391"/>
      <c r="M8" s="391"/>
      <c r="O8" s="631"/>
      <c r="P8" s="112"/>
      <c r="Q8" s="113"/>
      <c r="R8" s="114"/>
      <c r="S8" s="114"/>
      <c r="T8" s="114">
        <f t="shared" si="1"/>
        <v>0</v>
      </c>
      <c r="V8" s="375">
        <f>SUM(W5:W7)</f>
        <v>2.5099999999999998</v>
      </c>
      <c r="W8" s="372"/>
      <c r="Y8" s="126"/>
      <c r="Z8" s="109"/>
      <c r="AB8" s="108"/>
      <c r="AC8" s="122">
        <f t="shared" si="2"/>
        <v>0</v>
      </c>
    </row>
    <row r="9" spans="2:30">
      <c r="B9" s="625"/>
      <c r="C9" s="107"/>
      <c r="D9" s="108"/>
      <c r="E9" s="109"/>
      <c r="F9" s="110">
        <v>0</v>
      </c>
      <c r="G9" s="51">
        <f t="shared" si="0"/>
        <v>0</v>
      </c>
      <c r="H9" s="30"/>
      <c r="I9" s="628"/>
      <c r="J9" s="392"/>
      <c r="K9" s="389"/>
      <c r="L9" s="391"/>
      <c r="M9" s="391"/>
      <c r="O9" s="631"/>
      <c r="P9" s="112"/>
      <c r="Q9" s="113"/>
      <c r="R9" s="114"/>
      <c r="S9" s="114"/>
      <c r="T9" s="114">
        <f t="shared" si="1"/>
        <v>0</v>
      </c>
      <c r="V9" s="121">
        <v>44712</v>
      </c>
      <c r="W9" s="122">
        <v>1.5</v>
      </c>
      <c r="Y9" s="126"/>
      <c r="Z9" s="109"/>
      <c r="AB9" s="108"/>
      <c r="AC9" s="122">
        <f t="shared" si="2"/>
        <v>0</v>
      </c>
    </row>
    <row r="10" spans="2:30">
      <c r="B10" s="625"/>
      <c r="C10" s="107"/>
      <c r="D10" s="108"/>
      <c r="E10" s="109"/>
      <c r="F10" s="110">
        <v>0</v>
      </c>
      <c r="G10" s="51">
        <f t="shared" si="0"/>
        <v>0</v>
      </c>
      <c r="H10" s="30"/>
      <c r="I10" s="628"/>
      <c r="J10" s="392"/>
      <c r="K10" s="389"/>
      <c r="L10" s="391"/>
      <c r="M10" s="391"/>
      <c r="O10" s="631"/>
      <c r="P10" s="112"/>
      <c r="Q10" s="113"/>
      <c r="R10" s="114"/>
      <c r="S10" s="114"/>
      <c r="T10" s="114">
        <f t="shared" si="1"/>
        <v>0</v>
      </c>
      <c r="V10" s="121">
        <v>44804</v>
      </c>
      <c r="W10" s="122">
        <v>1.5</v>
      </c>
      <c r="Y10" s="126"/>
      <c r="Z10" s="109"/>
      <c r="AB10" s="108"/>
      <c r="AC10" s="122">
        <f t="shared" si="2"/>
        <v>0</v>
      </c>
    </row>
    <row r="11" spans="2:30">
      <c r="B11" s="625"/>
      <c r="C11" s="126"/>
      <c r="D11" s="126"/>
      <c r="E11" s="126"/>
      <c r="F11" s="110">
        <v>0</v>
      </c>
      <c r="G11" s="51">
        <f t="shared" si="0"/>
        <v>0</v>
      </c>
      <c r="H11" s="30"/>
      <c r="I11" s="628"/>
      <c r="J11" s="392"/>
      <c r="K11" s="389"/>
      <c r="L11" s="391"/>
      <c r="M11" s="391"/>
      <c r="O11" s="631"/>
      <c r="P11" s="112"/>
      <c r="Q11" s="113"/>
      <c r="R11" s="114"/>
      <c r="S11" s="114"/>
      <c r="T11" s="114">
        <f t="shared" si="1"/>
        <v>0</v>
      </c>
      <c r="V11" s="121">
        <v>44895</v>
      </c>
      <c r="W11" s="122">
        <v>1.1000000000000001</v>
      </c>
      <c r="Y11" s="126"/>
      <c r="Z11" s="109"/>
      <c r="AB11" s="108"/>
      <c r="AC11" s="122">
        <f t="shared" si="2"/>
        <v>0</v>
      </c>
    </row>
    <row r="12" spans="2:30">
      <c r="B12" s="625"/>
      <c r="C12" s="126"/>
      <c r="D12" s="126"/>
      <c r="E12" s="126"/>
      <c r="F12" s="110">
        <v>0</v>
      </c>
      <c r="G12" s="51">
        <f t="shared" si="0"/>
        <v>0</v>
      </c>
      <c r="H12" s="30"/>
      <c r="I12" s="628"/>
      <c r="J12" s="392"/>
      <c r="K12" s="389"/>
      <c r="L12" s="391"/>
      <c r="M12" s="391"/>
      <c r="O12" s="631"/>
      <c r="P12" s="112"/>
      <c r="Q12" s="113"/>
      <c r="R12" s="114"/>
      <c r="S12" s="114"/>
      <c r="T12" s="114">
        <f t="shared" si="1"/>
        <v>0</v>
      </c>
      <c r="V12" s="375">
        <f>SUM(W9:W11)</f>
        <v>4.0999999999999996</v>
      </c>
      <c r="W12" s="412"/>
      <c r="Y12" s="126"/>
      <c r="Z12" s="109"/>
      <c r="AB12" s="108"/>
      <c r="AC12" s="122">
        <f t="shared" si="2"/>
        <v>0</v>
      </c>
    </row>
    <row r="13" spans="2:30">
      <c r="B13" s="625"/>
      <c r="C13" s="126"/>
      <c r="D13" s="126"/>
      <c r="E13" s="126"/>
      <c r="F13" s="110">
        <v>0</v>
      </c>
      <c r="G13" s="51">
        <f t="shared" si="0"/>
        <v>0</v>
      </c>
      <c r="H13" s="30"/>
      <c r="I13" s="628"/>
      <c r="J13" s="392"/>
      <c r="K13" s="389"/>
      <c r="L13" s="391"/>
      <c r="M13" s="391"/>
      <c r="O13" s="631"/>
      <c r="P13" s="112"/>
      <c r="Q13" s="113"/>
      <c r="R13" s="114"/>
      <c r="S13" s="114"/>
      <c r="T13" s="114">
        <f t="shared" si="1"/>
        <v>0</v>
      </c>
      <c r="V13" s="121">
        <v>45061</v>
      </c>
      <c r="W13" s="122">
        <v>4.8</v>
      </c>
      <c r="Y13" s="126"/>
      <c r="Z13" s="109"/>
      <c r="AB13" s="108"/>
      <c r="AC13" s="122">
        <f t="shared" si="2"/>
        <v>0</v>
      </c>
    </row>
    <row r="14" spans="2:30">
      <c r="B14" s="625"/>
      <c r="C14" s="126"/>
      <c r="D14" s="126"/>
      <c r="E14" s="126"/>
      <c r="F14" s="110">
        <v>0</v>
      </c>
      <c r="G14" s="51">
        <f t="shared" si="0"/>
        <v>0</v>
      </c>
      <c r="H14" s="30"/>
      <c r="I14" s="628"/>
      <c r="J14" s="392"/>
      <c r="K14" s="389"/>
      <c r="L14" s="391"/>
      <c r="M14" s="391"/>
      <c r="O14" s="631"/>
      <c r="P14" s="112"/>
      <c r="Q14" s="113"/>
      <c r="R14" s="114"/>
      <c r="S14" s="114"/>
      <c r="T14" s="114">
        <f t="shared" si="1"/>
        <v>0</v>
      </c>
      <c r="V14" s="121">
        <v>45112</v>
      </c>
      <c r="W14" s="122">
        <v>0.41</v>
      </c>
      <c r="Y14" s="126"/>
      <c r="Z14" s="109"/>
      <c r="AB14" s="108"/>
      <c r="AC14" s="122">
        <f t="shared" si="2"/>
        <v>0</v>
      </c>
    </row>
    <row r="15" spans="2:30">
      <c r="B15" s="625"/>
      <c r="C15" s="126"/>
      <c r="D15" s="126"/>
      <c r="E15" s="126"/>
      <c r="F15" s="110">
        <v>0</v>
      </c>
      <c r="G15" s="51">
        <f t="shared" si="0"/>
        <v>0</v>
      </c>
      <c r="H15" s="30"/>
      <c r="I15" s="628"/>
      <c r="J15" s="392"/>
      <c r="K15" s="389"/>
      <c r="L15" s="391"/>
      <c r="M15" s="391"/>
      <c r="O15" s="631"/>
      <c r="P15" s="112"/>
      <c r="Q15" s="113"/>
      <c r="R15" s="114"/>
      <c r="S15" s="114"/>
      <c r="T15" s="114">
        <f t="shared" si="1"/>
        <v>0</v>
      </c>
      <c r="V15" s="121">
        <v>45204</v>
      </c>
      <c r="W15" s="122">
        <v>0.4</v>
      </c>
      <c r="Y15" s="126"/>
      <c r="Z15" s="109"/>
      <c r="AB15" s="108"/>
      <c r="AC15" s="122">
        <f t="shared" si="2"/>
        <v>0</v>
      </c>
    </row>
    <row r="16" spans="2:30">
      <c r="B16" s="625"/>
      <c r="C16" s="126"/>
      <c r="D16" s="126"/>
      <c r="E16" s="126"/>
      <c r="F16" s="110">
        <v>0</v>
      </c>
      <c r="G16" s="51">
        <f t="shared" si="0"/>
        <v>0</v>
      </c>
      <c r="H16" s="30"/>
      <c r="I16" s="628"/>
      <c r="J16" s="392"/>
      <c r="K16" s="389"/>
      <c r="L16" s="391"/>
      <c r="M16" s="391"/>
      <c r="O16" s="631"/>
      <c r="P16" s="112"/>
      <c r="Q16" s="113"/>
      <c r="R16" s="114"/>
      <c r="S16" s="114"/>
      <c r="T16" s="114">
        <f t="shared" si="1"/>
        <v>0</v>
      </c>
      <c r="V16" s="108"/>
      <c r="W16" s="122"/>
      <c r="Y16" s="126"/>
      <c r="Z16" s="109"/>
      <c r="AB16" s="108"/>
      <c r="AC16" s="122">
        <f t="shared" si="2"/>
        <v>0</v>
      </c>
    </row>
    <row r="17" spans="2:29">
      <c r="B17" s="625"/>
      <c r="C17" s="126"/>
      <c r="D17" s="126"/>
      <c r="E17" s="126"/>
      <c r="F17" s="110">
        <v>0</v>
      </c>
      <c r="G17" s="51">
        <f t="shared" si="0"/>
        <v>0</v>
      </c>
      <c r="H17" s="30"/>
      <c r="I17" s="628"/>
      <c r="J17" s="392"/>
      <c r="K17" s="389"/>
      <c r="L17" s="391"/>
      <c r="M17" s="391"/>
      <c r="O17" s="631"/>
      <c r="P17" s="112"/>
      <c r="Q17" s="113"/>
      <c r="R17" s="114"/>
      <c r="S17" s="114"/>
      <c r="T17" s="114">
        <f t="shared" si="1"/>
        <v>0</v>
      </c>
      <c r="V17" s="108"/>
      <c r="W17" s="122"/>
      <c r="Y17" s="126"/>
      <c r="Z17" s="109"/>
      <c r="AB17" s="108"/>
      <c r="AC17" s="122">
        <f t="shared" si="2"/>
        <v>0</v>
      </c>
    </row>
    <row r="18" spans="2:29">
      <c r="B18" s="625"/>
      <c r="C18" s="126"/>
      <c r="D18" s="126"/>
      <c r="E18" s="126"/>
      <c r="F18" s="110">
        <v>0</v>
      </c>
      <c r="G18" s="51">
        <f t="shared" si="0"/>
        <v>0</v>
      </c>
      <c r="H18" s="30"/>
      <c r="I18" s="628"/>
      <c r="J18" s="392"/>
      <c r="K18" s="389"/>
      <c r="L18" s="391"/>
      <c r="M18" s="391"/>
      <c r="O18" s="631"/>
      <c r="P18" s="112"/>
      <c r="Q18" s="113"/>
      <c r="R18" s="114"/>
      <c r="S18" s="114"/>
      <c r="T18" s="114">
        <f t="shared" si="1"/>
        <v>0</v>
      </c>
      <c r="V18" s="108"/>
      <c r="W18" s="122"/>
      <c r="Y18" s="126"/>
      <c r="Z18" s="109"/>
      <c r="AB18" s="108"/>
      <c r="AC18" s="122">
        <f t="shared" si="2"/>
        <v>0</v>
      </c>
    </row>
    <row r="19" spans="2:29">
      <c r="B19" s="625"/>
      <c r="C19" s="126"/>
      <c r="D19" s="126"/>
      <c r="E19" s="126"/>
      <c r="F19" s="110">
        <v>0</v>
      </c>
      <c r="G19" s="51">
        <f t="shared" si="0"/>
        <v>0</v>
      </c>
      <c r="H19" s="30"/>
      <c r="I19" s="628"/>
      <c r="J19" s="392"/>
      <c r="K19" s="389"/>
      <c r="L19" s="391"/>
      <c r="M19" s="391"/>
      <c r="O19" s="631"/>
      <c r="P19" s="112"/>
      <c r="Q19" s="113"/>
      <c r="R19" s="114"/>
      <c r="S19" s="114"/>
      <c r="T19" s="114">
        <f t="shared" si="1"/>
        <v>0</v>
      </c>
      <c r="V19" s="108"/>
      <c r="W19" s="122"/>
      <c r="Y19" s="126"/>
      <c r="Z19" s="109"/>
      <c r="AB19" s="108"/>
      <c r="AC19" s="122">
        <f t="shared" si="2"/>
        <v>0</v>
      </c>
    </row>
    <row r="20" spans="2:29">
      <c r="B20" s="625"/>
      <c r="C20" s="126"/>
      <c r="D20" s="126"/>
      <c r="E20" s="126"/>
      <c r="F20" s="110">
        <v>0</v>
      </c>
      <c r="G20" s="51">
        <f t="shared" si="0"/>
        <v>0</v>
      </c>
      <c r="H20" s="30"/>
      <c r="I20" s="628"/>
      <c r="J20" s="392"/>
      <c r="K20" s="389"/>
      <c r="L20" s="391"/>
      <c r="M20" s="391"/>
      <c r="O20" s="631"/>
      <c r="P20" s="112"/>
      <c r="Q20" s="113"/>
      <c r="R20" s="114"/>
      <c r="S20" s="114"/>
      <c r="T20" s="114">
        <f t="shared" si="1"/>
        <v>0</v>
      </c>
      <c r="V20" s="108"/>
      <c r="W20" s="122"/>
      <c r="Y20" s="126"/>
      <c r="Z20" s="109"/>
      <c r="AB20" s="108"/>
      <c r="AC20" s="122">
        <f t="shared" si="2"/>
        <v>0</v>
      </c>
    </row>
    <row r="21" spans="2:29">
      <c r="B21" s="625"/>
      <c r="C21" s="126"/>
      <c r="D21" s="126"/>
      <c r="E21" s="126"/>
      <c r="F21" s="110">
        <v>0</v>
      </c>
      <c r="G21" s="51">
        <f t="shared" si="0"/>
        <v>0</v>
      </c>
      <c r="H21" s="30"/>
      <c r="I21" s="628"/>
      <c r="J21" s="392"/>
      <c r="K21" s="389"/>
      <c r="L21" s="391"/>
      <c r="M21" s="391"/>
      <c r="O21" s="631"/>
      <c r="P21" s="112"/>
      <c r="Q21" s="113"/>
      <c r="R21" s="114"/>
      <c r="S21" s="114"/>
      <c r="T21" s="114">
        <f t="shared" si="1"/>
        <v>0</v>
      </c>
      <c r="V21" s="108"/>
      <c r="W21" s="122"/>
      <c r="Y21" s="126"/>
      <c r="Z21" s="109"/>
      <c r="AB21" s="108"/>
      <c r="AC21" s="122">
        <f t="shared" si="2"/>
        <v>0</v>
      </c>
    </row>
    <row r="22" spans="2:29">
      <c r="B22" s="625"/>
      <c r="C22" s="126"/>
      <c r="D22" s="126"/>
      <c r="E22" s="126"/>
      <c r="F22" s="110">
        <v>0</v>
      </c>
      <c r="G22" s="51">
        <f t="shared" si="0"/>
        <v>0</v>
      </c>
      <c r="H22" s="30"/>
      <c r="I22" s="628"/>
      <c r="J22" s="392"/>
      <c r="K22" s="389"/>
      <c r="L22" s="391"/>
      <c r="M22" s="391"/>
      <c r="O22" s="631"/>
      <c r="P22" s="112"/>
      <c r="Q22" s="113"/>
      <c r="R22" s="114"/>
      <c r="S22" s="114"/>
      <c r="T22" s="114">
        <f t="shared" si="1"/>
        <v>0</v>
      </c>
      <c r="V22" s="108"/>
      <c r="W22" s="122"/>
      <c r="Y22" s="126"/>
      <c r="Z22" s="109"/>
      <c r="AB22" s="108"/>
      <c r="AC22" s="122">
        <f t="shared" si="2"/>
        <v>0</v>
      </c>
    </row>
    <row r="23" spans="2:29">
      <c r="B23" s="625"/>
      <c r="C23" s="126"/>
      <c r="D23" s="126"/>
      <c r="E23" s="126"/>
      <c r="F23" s="110">
        <v>0</v>
      </c>
      <c r="G23" s="51">
        <f t="shared" si="0"/>
        <v>0</v>
      </c>
      <c r="H23" s="30"/>
      <c r="I23" s="628"/>
      <c r="J23" s="392"/>
      <c r="K23" s="389"/>
      <c r="L23" s="391"/>
      <c r="M23" s="391"/>
      <c r="O23" s="631"/>
      <c r="P23" s="112"/>
      <c r="Q23" s="113"/>
      <c r="R23" s="114"/>
      <c r="S23" s="114"/>
      <c r="T23" s="114">
        <f t="shared" si="1"/>
        <v>0</v>
      </c>
      <c r="V23" s="108"/>
      <c r="W23" s="122"/>
      <c r="Y23" s="126"/>
      <c r="Z23" s="109"/>
      <c r="AB23" s="108"/>
      <c r="AC23" s="122">
        <f t="shared" si="2"/>
        <v>0</v>
      </c>
    </row>
    <row r="24" spans="2:29">
      <c r="B24" s="625"/>
      <c r="C24" s="126"/>
      <c r="D24" s="126"/>
      <c r="E24" s="126"/>
      <c r="F24" s="110">
        <v>0</v>
      </c>
      <c r="G24" s="51">
        <f t="shared" si="0"/>
        <v>0</v>
      </c>
      <c r="H24" s="30"/>
      <c r="I24" s="628"/>
      <c r="J24" s="392"/>
      <c r="K24" s="389"/>
      <c r="L24" s="391"/>
      <c r="M24" s="391"/>
      <c r="O24" s="631"/>
      <c r="P24" s="112"/>
      <c r="Q24" s="113"/>
      <c r="R24" s="114"/>
      <c r="S24" s="114"/>
      <c r="T24" s="114">
        <f t="shared" si="1"/>
        <v>0</v>
      </c>
      <c r="V24" s="108"/>
      <c r="W24" s="122"/>
      <c r="Y24" s="126"/>
      <c r="Z24" s="109"/>
      <c r="AB24" s="108"/>
      <c r="AC24" s="122">
        <f t="shared" si="2"/>
        <v>0</v>
      </c>
    </row>
    <row r="25" spans="2:29">
      <c r="B25" s="625"/>
      <c r="C25" s="126"/>
      <c r="D25" s="126"/>
      <c r="E25" s="126"/>
      <c r="F25" s="110">
        <v>0</v>
      </c>
      <c r="G25" s="51">
        <f t="shared" si="0"/>
        <v>0</v>
      </c>
      <c r="H25" s="30"/>
      <c r="I25" s="628"/>
      <c r="J25" s="392"/>
      <c r="K25" s="389"/>
      <c r="L25" s="391"/>
      <c r="M25" s="391"/>
      <c r="O25" s="631"/>
      <c r="P25" s="112"/>
      <c r="Q25" s="113"/>
      <c r="R25" s="114"/>
      <c r="S25" s="114"/>
      <c r="T25" s="114">
        <f t="shared" si="1"/>
        <v>0</v>
      </c>
      <c r="V25" s="108"/>
      <c r="W25" s="122"/>
      <c r="Y25" s="126"/>
      <c r="Z25" s="109"/>
      <c r="AB25" s="108"/>
      <c r="AC25" s="122">
        <f t="shared" si="2"/>
        <v>0</v>
      </c>
    </row>
    <row r="26" spans="2:29">
      <c r="B26" s="625"/>
      <c r="C26" s="126"/>
      <c r="D26" s="126"/>
      <c r="E26" s="126"/>
      <c r="F26" s="110">
        <v>0</v>
      </c>
      <c r="G26" s="51">
        <f t="shared" si="0"/>
        <v>0</v>
      </c>
      <c r="H26" s="30"/>
      <c r="I26" s="628"/>
      <c r="J26" s="392"/>
      <c r="K26" s="389"/>
      <c r="L26" s="391"/>
      <c r="M26" s="391"/>
      <c r="O26" s="631"/>
      <c r="P26" s="112"/>
      <c r="Q26" s="113"/>
      <c r="R26" s="114"/>
      <c r="S26" s="114"/>
      <c r="T26" s="114">
        <f t="shared" si="1"/>
        <v>0</v>
      </c>
      <c r="V26" s="108"/>
      <c r="W26" s="122"/>
      <c r="Y26" s="126"/>
      <c r="Z26" s="109"/>
      <c r="AB26" s="108"/>
      <c r="AC26" s="122">
        <f t="shared" si="2"/>
        <v>0</v>
      </c>
    </row>
    <row r="27" spans="2:29">
      <c r="B27" s="625"/>
      <c r="C27" s="126"/>
      <c r="D27" s="126"/>
      <c r="E27" s="126"/>
      <c r="F27" s="110">
        <v>0</v>
      </c>
      <c r="G27" s="51">
        <f t="shared" si="0"/>
        <v>0</v>
      </c>
      <c r="H27" s="30"/>
      <c r="I27" s="628"/>
      <c r="J27" s="392"/>
      <c r="K27" s="389"/>
      <c r="L27" s="391"/>
      <c r="M27" s="391"/>
      <c r="O27" s="631"/>
      <c r="P27" s="112"/>
      <c r="Q27" s="113"/>
      <c r="R27" s="114"/>
      <c r="S27" s="114"/>
      <c r="T27" s="114">
        <f t="shared" si="1"/>
        <v>0</v>
      </c>
      <c r="V27" s="108"/>
      <c r="W27" s="122"/>
      <c r="Y27" s="126"/>
      <c r="Z27" s="109"/>
      <c r="AB27" s="108"/>
      <c r="AC27" s="122">
        <f t="shared" si="2"/>
        <v>0</v>
      </c>
    </row>
    <row r="28" spans="2:29">
      <c r="B28" s="625"/>
      <c r="C28" s="126"/>
      <c r="D28" s="126"/>
      <c r="E28" s="126"/>
      <c r="F28" s="110">
        <v>0</v>
      </c>
      <c r="G28" s="51">
        <f t="shared" si="0"/>
        <v>0</v>
      </c>
      <c r="H28" s="30"/>
      <c r="I28" s="628"/>
      <c r="J28" s="392"/>
      <c r="K28" s="389"/>
      <c r="L28" s="391"/>
      <c r="M28" s="391"/>
      <c r="O28" s="631"/>
      <c r="P28" s="112"/>
      <c r="Q28" s="113"/>
      <c r="R28" s="114"/>
      <c r="S28" s="114"/>
      <c r="T28" s="114">
        <f t="shared" si="1"/>
        <v>0</v>
      </c>
      <c r="V28" s="108"/>
      <c r="W28" s="122"/>
      <c r="Y28" s="126"/>
      <c r="Z28" s="109"/>
      <c r="AB28" s="108"/>
      <c r="AC28" s="122">
        <f t="shared" si="2"/>
        <v>0</v>
      </c>
    </row>
    <row r="29" spans="2:29">
      <c r="B29" s="625"/>
      <c r="C29" s="126"/>
      <c r="D29" s="126"/>
      <c r="E29" s="126"/>
      <c r="F29" s="110">
        <v>0</v>
      </c>
      <c r="G29" s="51">
        <f t="shared" si="0"/>
        <v>0</v>
      </c>
      <c r="H29" s="30"/>
      <c r="I29" s="628"/>
      <c r="J29" s="392"/>
      <c r="K29" s="389"/>
      <c r="L29" s="391"/>
      <c r="M29" s="391"/>
      <c r="O29" s="631"/>
      <c r="P29" s="112"/>
      <c r="Q29" s="113"/>
      <c r="R29" s="114"/>
      <c r="S29" s="114"/>
      <c r="T29" s="114">
        <f t="shared" si="1"/>
        <v>0</v>
      </c>
      <c r="V29" s="108"/>
      <c r="W29" s="122"/>
      <c r="Y29" s="126"/>
      <c r="Z29" s="109"/>
      <c r="AB29" s="108"/>
      <c r="AC29" s="122">
        <f t="shared" si="2"/>
        <v>0</v>
      </c>
    </row>
    <row r="30" spans="2:29">
      <c r="B30" s="625"/>
      <c r="C30" s="126"/>
      <c r="D30" s="126"/>
      <c r="E30" s="126"/>
      <c r="F30" s="110">
        <v>0</v>
      </c>
      <c r="G30" s="51">
        <f t="shared" si="0"/>
        <v>0</v>
      </c>
      <c r="H30" s="30"/>
      <c r="I30" s="628"/>
      <c r="J30" s="392"/>
      <c r="K30" s="389"/>
      <c r="L30" s="391"/>
      <c r="M30" s="391"/>
      <c r="O30" s="631"/>
      <c r="P30" s="112"/>
      <c r="Q30" s="113"/>
      <c r="R30" s="114"/>
      <c r="S30" s="114"/>
      <c r="T30" s="114">
        <f t="shared" si="1"/>
        <v>0</v>
      </c>
      <c r="V30" s="108"/>
      <c r="W30" s="122"/>
      <c r="Y30" s="126"/>
      <c r="Z30" s="109"/>
      <c r="AB30" s="108"/>
      <c r="AC30" s="122">
        <f t="shared" si="2"/>
        <v>0</v>
      </c>
    </row>
    <row r="31" spans="2:29">
      <c r="B31" s="625"/>
      <c r="C31" s="126"/>
      <c r="D31" s="126"/>
      <c r="E31" s="126"/>
      <c r="F31" s="110">
        <v>0</v>
      </c>
      <c r="G31" s="51">
        <f t="shared" si="0"/>
        <v>0</v>
      </c>
      <c r="H31" s="30"/>
      <c r="I31" s="628"/>
      <c r="J31" s="392"/>
      <c r="K31" s="389"/>
      <c r="L31" s="391"/>
      <c r="M31" s="391"/>
      <c r="O31" s="631"/>
      <c r="P31" s="112"/>
      <c r="Q31" s="113"/>
      <c r="R31" s="114"/>
      <c r="S31" s="114"/>
      <c r="T31" s="114">
        <f t="shared" si="1"/>
        <v>0</v>
      </c>
      <c r="V31" s="108"/>
      <c r="W31" s="122"/>
      <c r="Y31" s="126"/>
      <c r="Z31" s="109"/>
      <c r="AB31" s="108"/>
      <c r="AC31" s="122">
        <f t="shared" si="2"/>
        <v>0</v>
      </c>
    </row>
    <row r="32" spans="2:29">
      <c r="B32" s="625"/>
      <c r="C32" s="126"/>
      <c r="D32" s="126"/>
      <c r="E32" s="126"/>
      <c r="F32" s="110">
        <v>0</v>
      </c>
      <c r="G32" s="51">
        <f t="shared" si="0"/>
        <v>0</v>
      </c>
      <c r="H32" s="30"/>
      <c r="I32" s="628"/>
      <c r="J32" s="392"/>
      <c r="K32" s="389"/>
      <c r="L32" s="391"/>
      <c r="M32" s="391"/>
      <c r="O32" s="631"/>
      <c r="P32" s="112"/>
      <c r="Q32" s="113"/>
      <c r="R32" s="114"/>
      <c r="S32" s="114"/>
      <c r="T32" s="114">
        <f t="shared" si="1"/>
        <v>0</v>
      </c>
      <c r="V32" s="108"/>
      <c r="W32" s="122"/>
      <c r="Y32" s="126"/>
      <c r="Z32" s="109"/>
      <c r="AB32" s="108"/>
      <c r="AC32" s="122">
        <f t="shared" si="2"/>
        <v>0</v>
      </c>
    </row>
    <row r="33" spans="2:29">
      <c r="B33" s="625"/>
      <c r="C33" s="126"/>
      <c r="D33" s="126"/>
      <c r="E33" s="126"/>
      <c r="F33" s="110">
        <v>0</v>
      </c>
      <c r="G33" s="51">
        <f t="shared" si="0"/>
        <v>0</v>
      </c>
      <c r="H33" s="30"/>
      <c r="I33" s="628"/>
      <c r="J33" s="392"/>
      <c r="K33" s="389"/>
      <c r="L33" s="391"/>
      <c r="M33" s="391"/>
      <c r="O33" s="631"/>
      <c r="P33" s="112"/>
      <c r="Q33" s="113"/>
      <c r="R33" s="114"/>
      <c r="S33" s="114"/>
      <c r="T33" s="114">
        <f t="shared" si="1"/>
        <v>0</v>
      </c>
      <c r="V33" s="108"/>
      <c r="W33" s="122"/>
      <c r="Y33" s="126"/>
      <c r="Z33" s="109"/>
      <c r="AB33" s="108"/>
      <c r="AC33" s="122">
        <f t="shared" si="2"/>
        <v>0</v>
      </c>
    </row>
    <row r="34" spans="2:29">
      <c r="B34" s="625"/>
      <c r="C34" s="126"/>
      <c r="D34" s="126"/>
      <c r="E34" s="126"/>
      <c r="F34" s="110">
        <v>0</v>
      </c>
      <c r="G34" s="51">
        <f t="shared" si="0"/>
        <v>0</v>
      </c>
      <c r="H34" s="30"/>
      <c r="I34" s="628"/>
      <c r="J34" s="392"/>
      <c r="K34" s="389"/>
      <c r="L34" s="391"/>
      <c r="M34" s="391"/>
      <c r="O34" s="631"/>
      <c r="P34" s="112"/>
      <c r="Q34" s="113"/>
      <c r="R34" s="114"/>
      <c r="S34" s="114"/>
      <c r="T34" s="114">
        <f t="shared" si="1"/>
        <v>0</v>
      </c>
      <c r="V34" s="108"/>
      <c r="W34" s="122"/>
      <c r="Y34" s="126"/>
      <c r="Z34" s="109"/>
      <c r="AB34" s="108"/>
      <c r="AC34" s="122">
        <f t="shared" si="2"/>
        <v>0</v>
      </c>
    </row>
    <row r="35" spans="2:29">
      <c r="B35" s="625"/>
      <c r="C35" s="126"/>
      <c r="D35" s="126"/>
      <c r="E35" s="126"/>
      <c r="F35" s="110">
        <v>0</v>
      </c>
      <c r="G35" s="51">
        <f t="shared" si="0"/>
        <v>0</v>
      </c>
      <c r="H35" s="30"/>
      <c r="I35" s="629"/>
      <c r="J35" s="392"/>
      <c r="K35" s="389"/>
      <c r="L35" s="391"/>
      <c r="M35" s="391"/>
      <c r="O35" s="632"/>
      <c r="P35" s="130"/>
      <c r="Q35" s="131"/>
      <c r="R35" s="132"/>
      <c r="S35" s="133"/>
      <c r="T35" s="114">
        <f t="shared" si="1"/>
        <v>0</v>
      </c>
      <c r="V35" s="108"/>
      <c r="W35" s="122"/>
      <c r="Y35" s="126"/>
      <c r="Z35" s="109"/>
      <c r="AB35" s="108"/>
      <c r="AC35" s="122">
        <f t="shared" si="2"/>
        <v>0</v>
      </c>
    </row>
    <row r="36" spans="2:29">
      <c r="B36" s="626"/>
      <c r="C36" s="126"/>
      <c r="D36" s="126"/>
      <c r="E36" s="126"/>
      <c r="F36" s="110">
        <v>0</v>
      </c>
      <c r="G36" s="51">
        <f t="shared" si="0"/>
        <v>0</v>
      </c>
      <c r="H36" s="30"/>
      <c r="R36" s="134"/>
      <c r="V36" s="108"/>
      <c r="W36" s="122"/>
      <c r="Y36" s="126"/>
      <c r="Z36" s="109"/>
      <c r="AB36" s="108"/>
      <c r="AC36" s="122">
        <f t="shared" si="2"/>
        <v>0</v>
      </c>
    </row>
    <row r="37" spans="2:29">
      <c r="B37" s="115" t="s">
        <v>26</v>
      </c>
      <c r="C37" s="134"/>
      <c r="D37" s="135">
        <f>SUM(D4:D36)</f>
        <v>10</v>
      </c>
      <c r="E37" s="136">
        <f>G37/D37</f>
        <v>7.8400000000000007</v>
      </c>
      <c r="F37" s="137"/>
      <c r="G37" s="138">
        <f>SUM(G4:G36)</f>
        <v>78.400000000000006</v>
      </c>
      <c r="V37" s="108"/>
      <c r="W37" s="122"/>
      <c r="Y37" s="126"/>
      <c r="Z37" s="109"/>
      <c r="AB37" s="108"/>
      <c r="AC37" s="122">
        <f>(T36)</f>
        <v>0</v>
      </c>
    </row>
    <row r="38" spans="2:29">
      <c r="E38" s="139" t="s">
        <v>27</v>
      </c>
      <c r="W38" s="140">
        <f>SUM(W5:W37)</f>
        <v>12.22</v>
      </c>
      <c r="Z38" s="140">
        <f>SUM(Z5:Z37)</f>
        <v>3.92</v>
      </c>
    </row>
  </sheetData>
  <mergeCells count="9">
    <mergeCell ref="AB2:AC2"/>
    <mergeCell ref="V3:W3"/>
    <mergeCell ref="Y3:Z3"/>
    <mergeCell ref="AB3:AC3"/>
    <mergeCell ref="B4:B36"/>
    <mergeCell ref="I4:I35"/>
    <mergeCell ref="O4:O35"/>
    <mergeCell ref="B2:C2"/>
    <mergeCell ref="D2:O2"/>
  </mergeCells>
  <hyperlinks>
    <hyperlink ref="B3" location="CARTEIRA!A1" display="CARTEIRA!A1" xr:uid="{00000000-0004-0000-1000-000000000000}"/>
    <hyperlink ref="V3:W3" location="DIVIDENDO!A1" display="DIVIDENDO" xr:uid="{00000000-0004-0000-1000-000001000000}"/>
  </hyperlink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9">
    <tabColor rgb="FFFFC000"/>
  </sheetPr>
  <dimension ref="A1:AE38"/>
  <sheetViews>
    <sheetView zoomScale="78" zoomScaleNormal="78" workbookViewId="0">
      <pane xSplit="2" ySplit="3" topLeftCell="C4" activePane="bottomRight" state="frozen"/>
      <selection pane="bottomRight" activeCell="C1" sqref="C1"/>
      <selection pane="bottomLeft" activeCell="A4" sqref="A4"/>
      <selection pane="topRight" activeCell="C1" sqref="C1"/>
    </sheetView>
  </sheetViews>
  <sheetFormatPr defaultColWidth="0" defaultRowHeight="15"/>
  <cols>
    <col min="1" max="1" width="0.5703125" style="104" customWidth="1"/>
    <col min="2" max="2" width="9.140625" style="104" customWidth="1"/>
    <col min="3" max="3" width="12.140625" style="104" bestFit="1" customWidth="1"/>
    <col min="4" max="4" width="11.5703125" style="104" bestFit="1" customWidth="1"/>
    <col min="5" max="5" width="13.42578125" style="104" bestFit="1" customWidth="1"/>
    <col min="6" max="6" width="8.7109375" style="104" bestFit="1" customWidth="1"/>
    <col min="7" max="7" width="12.7109375" style="104" bestFit="1" customWidth="1"/>
    <col min="8" max="8" width="1.7109375" style="104" customWidth="1"/>
    <col min="9" max="9" width="9.140625" style="104" customWidth="1"/>
    <col min="10" max="10" width="12.140625" style="104" bestFit="1" customWidth="1"/>
    <col min="11" max="12" width="9.140625" style="104" customWidth="1"/>
    <col min="13" max="13" width="12.7109375" style="104" bestFit="1" customWidth="1"/>
    <col min="14" max="14" width="1.28515625" style="104" customWidth="1"/>
    <col min="15" max="15" width="9.140625" style="104" customWidth="1"/>
    <col min="16" max="16" width="10.7109375" style="104" bestFit="1" customWidth="1"/>
    <col min="17" max="18" width="9.140625" style="104" customWidth="1"/>
    <col min="19" max="19" width="10.28515625" style="104" bestFit="1" customWidth="1"/>
    <col min="20" max="20" width="10.140625" style="104" bestFit="1" customWidth="1"/>
    <col min="21" max="21" width="2.42578125" style="104" customWidth="1"/>
    <col min="22" max="22" width="12.140625" style="104" bestFit="1" customWidth="1"/>
    <col min="23" max="23" width="10.5703125" style="104" bestFit="1" customWidth="1"/>
    <col min="24" max="24" width="1.42578125" style="104" customWidth="1"/>
    <col min="25" max="25" width="11.85546875" style="104" bestFit="1" customWidth="1"/>
    <col min="26" max="27" width="9.140625" style="104" customWidth="1"/>
    <col min="28" max="28" width="10.7109375" style="104" bestFit="1" customWidth="1"/>
    <col min="29" max="29" width="10.140625" style="104" bestFit="1" customWidth="1"/>
    <col min="30" max="30" width="9.140625" style="104" customWidth="1"/>
    <col min="31" max="31" width="0" style="104" hidden="1" customWidth="1"/>
    <col min="32" max="16384" width="9.140625" style="104" hidden="1"/>
  </cols>
  <sheetData>
    <row r="1" spans="2:30" ht="12" customHeight="1">
      <c r="I1" s="655" t="s">
        <v>72</v>
      </c>
      <c r="J1" s="655"/>
      <c r="K1" s="260">
        <v>16</v>
      </c>
    </row>
    <row r="2" spans="2:30">
      <c r="B2" s="637" t="s">
        <v>73</v>
      </c>
      <c r="C2" s="638"/>
      <c r="D2" s="658" t="s">
        <v>74</v>
      </c>
      <c r="E2" s="659"/>
      <c r="F2" s="659"/>
      <c r="G2" s="659"/>
      <c r="M2" s="105" t="s">
        <v>2</v>
      </c>
      <c r="S2" s="30" t="s">
        <v>3</v>
      </c>
      <c r="T2" s="32" t="s">
        <v>4</v>
      </c>
      <c r="V2" s="620" t="s">
        <v>50</v>
      </c>
      <c r="W2" s="620"/>
      <c r="AB2" s="620" t="s">
        <v>5</v>
      </c>
      <c r="AC2" s="620"/>
    </row>
    <row r="3" spans="2:30" ht="27.75">
      <c r="B3" s="44" t="s">
        <v>75</v>
      </c>
      <c r="C3" s="330" t="s">
        <v>7</v>
      </c>
      <c r="D3" s="331" t="s">
        <v>8</v>
      </c>
      <c r="E3" s="331" t="s">
        <v>9</v>
      </c>
      <c r="F3" s="331" t="s">
        <v>10</v>
      </c>
      <c r="G3" s="330" t="s">
        <v>11</v>
      </c>
      <c r="I3" s="157" t="str">
        <f>(B3)</f>
        <v>AESB3</v>
      </c>
      <c r="J3" s="331" t="s">
        <v>7</v>
      </c>
      <c r="K3" s="331" t="s">
        <v>8</v>
      </c>
      <c r="L3" s="331" t="s">
        <v>9</v>
      </c>
      <c r="M3" s="331" t="s">
        <v>12</v>
      </c>
      <c r="O3" s="157" t="str">
        <f>(B3)</f>
        <v>AESB3</v>
      </c>
      <c r="P3" s="330" t="s">
        <v>13</v>
      </c>
      <c r="Q3" s="331" t="s">
        <v>8</v>
      </c>
      <c r="R3" s="330" t="s">
        <v>14</v>
      </c>
      <c r="S3" s="331" t="s">
        <v>15</v>
      </c>
      <c r="T3" s="331" t="s">
        <v>16</v>
      </c>
      <c r="V3" s="656" t="s">
        <v>17</v>
      </c>
      <c r="W3" s="656"/>
      <c r="Y3" s="622" t="s">
        <v>18</v>
      </c>
      <c r="Z3" s="622"/>
      <c r="AA3" s="106" t="s">
        <v>19</v>
      </c>
      <c r="AB3" s="623" t="s">
        <v>20</v>
      </c>
      <c r="AC3" s="623"/>
    </row>
    <row r="4" spans="2:30">
      <c r="B4" s="624" t="s">
        <v>21</v>
      </c>
      <c r="C4" s="121">
        <v>43752</v>
      </c>
      <c r="D4" s="108">
        <v>6</v>
      </c>
      <c r="E4" s="109">
        <v>11.95</v>
      </c>
      <c r="F4" s="110">
        <v>0</v>
      </c>
      <c r="G4" s="51">
        <f>(E4*D4)+F4</f>
        <v>71.699999999999989</v>
      </c>
      <c r="H4" s="30"/>
      <c r="I4" s="627" t="s">
        <v>2</v>
      </c>
      <c r="J4" s="389">
        <v>2019</v>
      </c>
      <c r="K4" s="389">
        <v>110</v>
      </c>
      <c r="L4" s="389">
        <v>13.34</v>
      </c>
      <c r="M4" s="391">
        <v>1467.22</v>
      </c>
      <c r="O4" s="630" t="s">
        <v>4</v>
      </c>
      <c r="P4" s="112"/>
      <c r="Q4" s="113"/>
      <c r="R4" s="114"/>
      <c r="S4" s="114"/>
      <c r="T4" s="114">
        <f>(R4*Q4)+S4</f>
        <v>0</v>
      </c>
      <c r="V4" s="108" t="s">
        <v>22</v>
      </c>
      <c r="W4" s="108" t="s">
        <v>23</v>
      </c>
      <c r="Y4" s="108" t="s">
        <v>22</v>
      </c>
      <c r="Z4" s="108" t="s">
        <v>23</v>
      </c>
      <c r="AA4" s="32" t="s">
        <v>24</v>
      </c>
      <c r="AB4" s="108" t="s">
        <v>25</v>
      </c>
      <c r="AC4" s="108" t="s">
        <v>23</v>
      </c>
      <c r="AD4" s="115"/>
    </row>
    <row r="5" spans="2:30">
      <c r="B5" s="625"/>
      <c r="C5" s="121">
        <v>43754</v>
      </c>
      <c r="D5" s="108">
        <v>4</v>
      </c>
      <c r="E5" s="109">
        <v>11.63</v>
      </c>
      <c r="F5" s="110">
        <v>0</v>
      </c>
      <c r="G5" s="51">
        <f t="shared" ref="G5:G36" si="0">(E5*D5)+F5</f>
        <v>46.52</v>
      </c>
      <c r="H5" s="30"/>
      <c r="I5" s="628"/>
      <c r="J5" s="389">
        <v>2020</v>
      </c>
      <c r="K5" s="389">
        <v>110</v>
      </c>
      <c r="L5" s="389">
        <v>13.34</v>
      </c>
      <c r="M5" s="391">
        <v>1467.22</v>
      </c>
      <c r="O5" s="631"/>
      <c r="P5" s="118"/>
      <c r="Q5" s="119"/>
      <c r="R5" s="120"/>
      <c r="S5" s="120"/>
      <c r="T5" s="114">
        <f t="shared" ref="T5:T35" si="1">(R5*Q5)+S5</f>
        <v>0</v>
      </c>
      <c r="V5" s="121">
        <v>43791</v>
      </c>
      <c r="W5" s="122">
        <v>2.66</v>
      </c>
      <c r="Y5" s="121">
        <v>44069</v>
      </c>
      <c r="Z5" s="109">
        <v>10.41</v>
      </c>
      <c r="AA5" s="32"/>
      <c r="AB5" s="121"/>
      <c r="AC5" s="122">
        <f>(T4)</f>
        <v>0</v>
      </c>
    </row>
    <row r="6" spans="2:30">
      <c r="B6" s="625"/>
      <c r="C6" s="441">
        <v>43805</v>
      </c>
      <c r="D6" s="442">
        <v>100</v>
      </c>
      <c r="E6" s="443">
        <v>13.49</v>
      </c>
      <c r="F6" s="110">
        <v>0</v>
      </c>
      <c r="G6" s="51">
        <f t="shared" si="0"/>
        <v>1349</v>
      </c>
      <c r="H6" s="30"/>
      <c r="I6" s="628"/>
      <c r="J6" s="389">
        <v>2021</v>
      </c>
      <c r="K6" s="389">
        <v>110</v>
      </c>
      <c r="L6" s="389">
        <v>13.34</v>
      </c>
      <c r="M6" s="391">
        <v>1467.22</v>
      </c>
      <c r="O6" s="631"/>
      <c r="P6" s="112"/>
      <c r="Q6" s="113"/>
      <c r="R6" s="114"/>
      <c r="S6" s="114"/>
      <c r="T6" s="114">
        <f t="shared" si="1"/>
        <v>0</v>
      </c>
      <c r="V6" s="158"/>
      <c r="W6" s="159"/>
      <c r="Y6" s="158"/>
      <c r="Z6" s="200"/>
      <c r="AA6" s="32"/>
      <c r="AB6" s="125"/>
      <c r="AC6" s="122">
        <f t="shared" ref="AC6:AC37" si="2">(T5)</f>
        <v>0</v>
      </c>
    </row>
    <row r="7" spans="2:30">
      <c r="B7" s="657"/>
      <c r="C7" s="439" t="s">
        <v>76</v>
      </c>
      <c r="D7" s="442">
        <v>25</v>
      </c>
      <c r="E7" s="443">
        <v>9.61</v>
      </c>
      <c r="F7" s="440">
        <v>0</v>
      </c>
      <c r="G7" s="51">
        <f>(E7*D7)+F7</f>
        <v>240.25</v>
      </c>
      <c r="H7" s="30"/>
      <c r="I7" s="628"/>
      <c r="J7" s="389"/>
      <c r="K7" s="389"/>
      <c r="L7" s="389"/>
      <c r="M7" s="391"/>
      <c r="O7" s="631"/>
      <c r="P7" s="112"/>
      <c r="Q7" s="113"/>
      <c r="R7" s="114"/>
      <c r="S7" s="114"/>
      <c r="T7" s="114">
        <f t="shared" si="1"/>
        <v>0</v>
      </c>
      <c r="V7" s="121">
        <v>43971</v>
      </c>
      <c r="W7" s="122">
        <v>24.58</v>
      </c>
      <c r="Y7" s="107">
        <v>44342</v>
      </c>
      <c r="Z7" s="109">
        <v>8.34</v>
      </c>
      <c r="AB7" s="108"/>
      <c r="AC7" s="122">
        <f t="shared" si="2"/>
        <v>0</v>
      </c>
    </row>
    <row r="8" spans="2:30">
      <c r="B8" s="657"/>
      <c r="C8" s="505">
        <v>44565</v>
      </c>
      <c r="D8" s="442">
        <v>10</v>
      </c>
      <c r="E8" s="443">
        <v>9.1999999999999993</v>
      </c>
      <c r="F8" s="440">
        <v>0</v>
      </c>
      <c r="G8" s="51">
        <f t="shared" si="0"/>
        <v>92</v>
      </c>
      <c r="H8" s="30"/>
      <c r="I8" s="628"/>
      <c r="J8" s="389"/>
      <c r="K8" s="389"/>
      <c r="L8" s="389"/>
      <c r="M8" s="391"/>
      <c r="O8" s="631"/>
      <c r="P8" s="112"/>
      <c r="Q8" s="113"/>
      <c r="R8" s="114"/>
      <c r="S8" s="114"/>
      <c r="T8" s="114">
        <f t="shared" si="1"/>
        <v>0</v>
      </c>
      <c r="V8" s="121">
        <v>44069</v>
      </c>
      <c r="W8" s="122">
        <v>26.86</v>
      </c>
      <c r="Y8" s="107">
        <v>44342</v>
      </c>
      <c r="Z8" s="109">
        <v>0.15</v>
      </c>
      <c r="AB8" s="108"/>
      <c r="AC8" s="122">
        <f t="shared" si="2"/>
        <v>0</v>
      </c>
    </row>
    <row r="9" spans="2:30">
      <c r="B9" s="657"/>
      <c r="C9" s="505"/>
      <c r="D9" s="442"/>
      <c r="E9" s="443"/>
      <c r="F9" s="440">
        <v>0</v>
      </c>
      <c r="G9" s="51">
        <f t="shared" si="0"/>
        <v>0</v>
      </c>
      <c r="H9" s="30"/>
      <c r="I9" s="628"/>
      <c r="J9" s="389"/>
      <c r="K9" s="389"/>
      <c r="L9" s="389"/>
      <c r="M9" s="391"/>
      <c r="O9" s="631"/>
      <c r="P9" s="112"/>
      <c r="Q9" s="113"/>
      <c r="R9" s="114"/>
      <c r="S9" s="114"/>
      <c r="T9" s="114">
        <f t="shared" si="1"/>
        <v>0</v>
      </c>
      <c r="V9" s="121">
        <v>44097</v>
      </c>
      <c r="W9" s="122">
        <v>36.619999999999997</v>
      </c>
      <c r="Y9" s="407">
        <f>SUM(Z7:Z8)</f>
        <v>8.49</v>
      </c>
      <c r="Z9" s="377"/>
      <c r="AB9" s="108"/>
      <c r="AC9" s="122">
        <f t="shared" si="2"/>
        <v>0</v>
      </c>
    </row>
    <row r="10" spans="2:30">
      <c r="B10" s="625"/>
      <c r="C10" s="506"/>
      <c r="D10" s="442"/>
      <c r="E10" s="443"/>
      <c r="F10" s="110">
        <v>0</v>
      </c>
      <c r="G10" s="51">
        <f t="shared" si="0"/>
        <v>0</v>
      </c>
      <c r="H10" s="30"/>
      <c r="I10" s="628"/>
      <c r="J10" s="389"/>
      <c r="K10" s="389"/>
      <c r="L10" s="389"/>
      <c r="M10" s="391"/>
      <c r="O10" s="631"/>
      <c r="P10" s="112"/>
      <c r="Q10" s="113"/>
      <c r="R10" s="114"/>
      <c r="S10" s="114"/>
      <c r="T10" s="114">
        <f t="shared" si="1"/>
        <v>0</v>
      </c>
      <c r="V10" s="121">
        <v>44160</v>
      </c>
      <c r="W10" s="122">
        <v>17.95</v>
      </c>
      <c r="Y10" s="126"/>
      <c r="Z10" s="109"/>
      <c r="AB10" s="108"/>
      <c r="AC10" s="122">
        <f t="shared" si="2"/>
        <v>0</v>
      </c>
    </row>
    <row r="11" spans="2:30">
      <c r="B11" s="625"/>
      <c r="C11" s="108"/>
      <c r="D11" s="442"/>
      <c r="E11" s="443"/>
      <c r="F11" s="110">
        <v>0</v>
      </c>
      <c r="G11" s="51">
        <f t="shared" si="0"/>
        <v>0</v>
      </c>
      <c r="H11" s="30"/>
      <c r="I11" s="628"/>
      <c r="J11" s="389"/>
      <c r="K11" s="389"/>
      <c r="L11" s="389"/>
      <c r="M11" s="391"/>
      <c r="O11" s="631"/>
      <c r="P11" s="112"/>
      <c r="Q11" s="113"/>
      <c r="R11" s="114"/>
      <c r="S11" s="114"/>
      <c r="T11" s="114">
        <f t="shared" si="1"/>
        <v>0</v>
      </c>
      <c r="V11" s="205">
        <f>SUM(W7:W10)</f>
        <v>106.01</v>
      </c>
      <c r="W11" s="159"/>
      <c r="Y11" s="126"/>
      <c r="Z11" s="109"/>
      <c r="AB11" s="108"/>
      <c r="AC11" s="122">
        <f t="shared" si="2"/>
        <v>0</v>
      </c>
    </row>
    <row r="12" spans="2:30">
      <c r="B12" s="625"/>
      <c r="C12" s="108"/>
      <c r="D12" s="442"/>
      <c r="E12" s="443"/>
      <c r="F12" s="110">
        <v>0</v>
      </c>
      <c r="G12" s="51">
        <f t="shared" si="0"/>
        <v>0</v>
      </c>
      <c r="H12" s="30"/>
      <c r="I12" s="628"/>
      <c r="J12" s="389"/>
      <c r="K12" s="389"/>
      <c r="L12" s="389"/>
      <c r="M12" s="391"/>
      <c r="O12" s="631"/>
      <c r="P12" s="112"/>
      <c r="Q12" s="113"/>
      <c r="R12" s="114"/>
      <c r="S12" s="114"/>
      <c r="T12" s="114">
        <f t="shared" si="1"/>
        <v>0</v>
      </c>
      <c r="V12" s="107">
        <v>44342</v>
      </c>
      <c r="W12" s="122">
        <v>2.1800000000000002</v>
      </c>
      <c r="Y12" s="126"/>
      <c r="Z12" s="109"/>
      <c r="AB12" s="108"/>
      <c r="AC12" s="122">
        <f t="shared" si="2"/>
        <v>0</v>
      </c>
    </row>
    <row r="13" spans="2:30">
      <c r="B13" s="625"/>
      <c r="C13" s="108"/>
      <c r="D13" s="442"/>
      <c r="E13" s="443"/>
      <c r="F13" s="110">
        <v>0</v>
      </c>
      <c r="G13" s="51">
        <f t="shared" si="0"/>
        <v>0</v>
      </c>
      <c r="H13" s="30"/>
      <c r="I13" s="628"/>
      <c r="J13" s="389"/>
      <c r="K13" s="389"/>
      <c r="L13" s="389"/>
      <c r="M13" s="391"/>
      <c r="O13" s="631"/>
      <c r="P13" s="112"/>
      <c r="Q13" s="113"/>
      <c r="R13" s="114"/>
      <c r="S13" s="114"/>
      <c r="T13" s="114">
        <f t="shared" si="1"/>
        <v>0</v>
      </c>
      <c r="V13" s="121">
        <v>44344</v>
      </c>
      <c r="W13" s="122">
        <v>18.73</v>
      </c>
      <c r="Y13" s="126"/>
      <c r="Z13" s="109"/>
      <c r="AB13" s="108"/>
      <c r="AC13" s="122">
        <f t="shared" si="2"/>
        <v>0</v>
      </c>
    </row>
    <row r="14" spans="2:30">
      <c r="B14" s="625"/>
      <c r="C14" s="108"/>
      <c r="D14" s="442"/>
      <c r="E14" s="443"/>
      <c r="F14" s="110">
        <v>0</v>
      </c>
      <c r="G14" s="51">
        <f t="shared" si="0"/>
        <v>0</v>
      </c>
      <c r="H14" s="30"/>
      <c r="I14" s="628"/>
      <c r="J14" s="389"/>
      <c r="K14" s="389"/>
      <c r="L14" s="389"/>
      <c r="M14" s="391"/>
      <c r="O14" s="631"/>
      <c r="P14" s="112"/>
      <c r="Q14" s="113"/>
      <c r="R14" s="114"/>
      <c r="S14" s="114"/>
      <c r="T14" s="114">
        <f t="shared" si="1"/>
        <v>0</v>
      </c>
      <c r="V14" s="121">
        <v>44461</v>
      </c>
      <c r="W14" s="122">
        <v>6.65</v>
      </c>
      <c r="Y14" s="126"/>
      <c r="Z14" s="109"/>
      <c r="AB14" s="108"/>
      <c r="AC14" s="122">
        <f t="shared" si="2"/>
        <v>0</v>
      </c>
    </row>
    <row r="15" spans="2:30">
      <c r="B15" s="625"/>
      <c r="C15" s="108"/>
      <c r="D15" s="442"/>
      <c r="E15" s="443"/>
      <c r="F15" s="110">
        <v>0</v>
      </c>
      <c r="G15" s="51">
        <f t="shared" si="0"/>
        <v>0</v>
      </c>
      <c r="H15" s="30"/>
      <c r="I15" s="628"/>
      <c r="J15" s="389"/>
      <c r="K15" s="389"/>
      <c r="L15" s="389"/>
      <c r="M15" s="391"/>
      <c r="O15" s="631"/>
      <c r="P15" s="112"/>
      <c r="Q15" s="113"/>
      <c r="R15" s="114"/>
      <c r="S15" s="114"/>
      <c r="T15" s="114">
        <f t="shared" si="1"/>
        <v>0</v>
      </c>
      <c r="V15" s="375">
        <f>SUM(W12:W14)</f>
        <v>27.560000000000002</v>
      </c>
      <c r="W15" s="372"/>
      <c r="Y15" s="126"/>
      <c r="Z15" s="109"/>
      <c r="AB15" s="108"/>
      <c r="AC15" s="122">
        <f t="shared" si="2"/>
        <v>0</v>
      </c>
    </row>
    <row r="16" spans="2:30">
      <c r="B16" s="625"/>
      <c r="C16" s="108"/>
      <c r="D16" s="442"/>
      <c r="E16" s="443"/>
      <c r="F16" s="110">
        <v>0</v>
      </c>
      <c r="G16" s="51">
        <f t="shared" si="0"/>
        <v>0</v>
      </c>
      <c r="H16" s="30"/>
      <c r="I16" s="628"/>
      <c r="J16" s="389"/>
      <c r="K16" s="389"/>
      <c r="L16" s="389"/>
      <c r="M16" s="391"/>
      <c r="O16" s="631"/>
      <c r="P16" s="112"/>
      <c r="Q16" s="113"/>
      <c r="R16" s="114"/>
      <c r="S16" s="114"/>
      <c r="T16" s="114">
        <f t="shared" si="1"/>
        <v>0</v>
      </c>
      <c r="V16" s="121">
        <v>44834</v>
      </c>
      <c r="W16" s="122">
        <v>11.81</v>
      </c>
      <c r="Y16" s="126"/>
      <c r="Z16" s="109"/>
      <c r="AB16" s="108"/>
      <c r="AC16" s="122">
        <f t="shared" si="2"/>
        <v>0</v>
      </c>
    </row>
    <row r="17" spans="2:29">
      <c r="B17" s="625"/>
      <c r="C17" s="108"/>
      <c r="D17" s="442"/>
      <c r="E17" s="443"/>
      <c r="F17" s="110">
        <v>0</v>
      </c>
      <c r="G17" s="51">
        <f t="shared" si="0"/>
        <v>0</v>
      </c>
      <c r="H17" s="30"/>
      <c r="I17" s="628"/>
      <c r="J17" s="389"/>
      <c r="K17" s="389"/>
      <c r="L17" s="389"/>
      <c r="M17" s="391"/>
      <c r="O17" s="631"/>
      <c r="P17" s="112"/>
      <c r="Q17" s="113"/>
      <c r="R17" s="114"/>
      <c r="S17" s="114"/>
      <c r="T17" s="114">
        <f t="shared" si="1"/>
        <v>0</v>
      </c>
      <c r="V17" s="115"/>
      <c r="W17" s="159"/>
      <c r="Y17" s="126"/>
      <c r="Z17" s="109"/>
      <c r="AB17" s="108"/>
      <c r="AC17" s="122">
        <f t="shared" si="2"/>
        <v>0</v>
      </c>
    </row>
    <row r="18" spans="2:29">
      <c r="B18" s="625"/>
      <c r="C18" s="108"/>
      <c r="D18" s="442"/>
      <c r="E18" s="443"/>
      <c r="F18" s="110">
        <v>0</v>
      </c>
      <c r="G18" s="51">
        <f t="shared" si="0"/>
        <v>0</v>
      </c>
      <c r="H18" s="30"/>
      <c r="I18" s="628"/>
      <c r="J18" s="389"/>
      <c r="K18" s="389"/>
      <c r="L18" s="389"/>
      <c r="M18" s="391"/>
      <c r="O18" s="631"/>
      <c r="P18" s="112"/>
      <c r="Q18" s="113"/>
      <c r="R18" s="114"/>
      <c r="S18" s="114"/>
      <c r="T18" s="114">
        <f t="shared" si="1"/>
        <v>0</v>
      </c>
      <c r="V18" s="108"/>
      <c r="W18" s="122"/>
      <c r="Y18" s="126"/>
      <c r="Z18" s="109"/>
      <c r="AB18" s="108"/>
      <c r="AC18" s="122">
        <f t="shared" si="2"/>
        <v>0</v>
      </c>
    </row>
    <row r="19" spans="2:29">
      <c r="B19" s="625"/>
      <c r="C19" s="108"/>
      <c r="D19" s="442"/>
      <c r="E19" s="443"/>
      <c r="F19" s="110">
        <v>0</v>
      </c>
      <c r="G19" s="51">
        <f t="shared" si="0"/>
        <v>0</v>
      </c>
      <c r="H19" s="30"/>
      <c r="I19" s="628"/>
      <c r="J19" s="389"/>
      <c r="K19" s="389"/>
      <c r="L19" s="389"/>
      <c r="M19" s="391"/>
      <c r="O19" s="631"/>
      <c r="P19" s="112"/>
      <c r="Q19" s="113"/>
      <c r="R19" s="114"/>
      <c r="S19" s="114"/>
      <c r="T19" s="114">
        <f t="shared" si="1"/>
        <v>0</v>
      </c>
      <c r="V19" s="108"/>
      <c r="W19" s="122"/>
      <c r="Y19" s="126"/>
      <c r="Z19" s="109"/>
      <c r="AB19" s="108"/>
      <c r="AC19" s="122">
        <f t="shared" si="2"/>
        <v>0</v>
      </c>
    </row>
    <row r="20" spans="2:29">
      <c r="B20" s="625"/>
      <c r="C20" s="108"/>
      <c r="D20" s="442"/>
      <c r="E20" s="443"/>
      <c r="F20" s="110">
        <v>0</v>
      </c>
      <c r="G20" s="51">
        <f t="shared" si="0"/>
        <v>0</v>
      </c>
      <c r="H20" s="30"/>
      <c r="I20" s="628"/>
      <c r="J20" s="389"/>
      <c r="K20" s="389"/>
      <c r="L20" s="389"/>
      <c r="M20" s="391"/>
      <c r="O20" s="631"/>
      <c r="P20" s="112"/>
      <c r="Q20" s="113"/>
      <c r="R20" s="114"/>
      <c r="S20" s="114"/>
      <c r="T20" s="114">
        <f t="shared" si="1"/>
        <v>0</v>
      </c>
      <c r="V20" s="108"/>
      <c r="W20" s="122"/>
      <c r="Y20" s="126"/>
      <c r="Z20" s="109"/>
      <c r="AB20" s="108"/>
      <c r="AC20" s="122">
        <f t="shared" si="2"/>
        <v>0</v>
      </c>
    </row>
    <row r="21" spans="2:29">
      <c r="B21" s="625"/>
      <c r="C21" s="108"/>
      <c r="D21" s="442"/>
      <c r="E21" s="443"/>
      <c r="F21" s="110">
        <v>0</v>
      </c>
      <c r="G21" s="51">
        <f t="shared" si="0"/>
        <v>0</v>
      </c>
      <c r="H21" s="30"/>
      <c r="I21" s="628"/>
      <c r="J21" s="389"/>
      <c r="K21" s="389"/>
      <c r="L21" s="389"/>
      <c r="M21" s="391"/>
      <c r="O21" s="631"/>
      <c r="P21" s="112"/>
      <c r="Q21" s="113"/>
      <c r="R21" s="114"/>
      <c r="S21" s="114"/>
      <c r="T21" s="114">
        <f t="shared" si="1"/>
        <v>0</v>
      </c>
      <c r="V21" s="108"/>
      <c r="W21" s="122"/>
      <c r="Y21" s="126"/>
      <c r="Z21" s="109"/>
      <c r="AB21" s="108"/>
      <c r="AC21" s="122">
        <f t="shared" si="2"/>
        <v>0</v>
      </c>
    </row>
    <row r="22" spans="2:29">
      <c r="B22" s="625"/>
      <c r="C22" s="108"/>
      <c r="D22" s="442"/>
      <c r="E22" s="443"/>
      <c r="F22" s="110">
        <v>0</v>
      </c>
      <c r="G22" s="51">
        <f t="shared" si="0"/>
        <v>0</v>
      </c>
      <c r="H22" s="30"/>
      <c r="I22" s="628"/>
      <c r="J22" s="389"/>
      <c r="K22" s="389"/>
      <c r="L22" s="389"/>
      <c r="M22" s="391"/>
      <c r="O22" s="631"/>
      <c r="P22" s="112"/>
      <c r="Q22" s="113"/>
      <c r="R22" s="114"/>
      <c r="S22" s="114"/>
      <c r="T22" s="114">
        <f t="shared" si="1"/>
        <v>0</v>
      </c>
      <c r="V22" s="108"/>
      <c r="W22" s="122"/>
      <c r="Y22" s="126"/>
      <c r="Z22" s="109"/>
      <c r="AB22" s="108"/>
      <c r="AC22" s="122">
        <f t="shared" si="2"/>
        <v>0</v>
      </c>
    </row>
    <row r="23" spans="2:29">
      <c r="B23" s="625"/>
      <c r="C23" s="108"/>
      <c r="D23" s="442"/>
      <c r="E23" s="443"/>
      <c r="F23" s="110">
        <v>0</v>
      </c>
      <c r="G23" s="51">
        <f t="shared" si="0"/>
        <v>0</v>
      </c>
      <c r="H23" s="30"/>
      <c r="I23" s="628"/>
      <c r="J23" s="389"/>
      <c r="K23" s="389"/>
      <c r="L23" s="389"/>
      <c r="M23" s="391"/>
      <c r="O23" s="631"/>
      <c r="P23" s="112"/>
      <c r="Q23" s="113"/>
      <c r="R23" s="114"/>
      <c r="S23" s="114"/>
      <c r="T23" s="114">
        <f t="shared" si="1"/>
        <v>0</v>
      </c>
      <c r="V23" s="108"/>
      <c r="W23" s="122"/>
      <c r="Y23" s="126"/>
      <c r="Z23" s="109"/>
      <c r="AB23" s="108"/>
      <c r="AC23" s="122">
        <f t="shared" si="2"/>
        <v>0</v>
      </c>
    </row>
    <row r="24" spans="2:29">
      <c r="B24" s="625"/>
      <c r="C24" s="108"/>
      <c r="D24" s="442"/>
      <c r="E24" s="443"/>
      <c r="F24" s="110">
        <v>0</v>
      </c>
      <c r="G24" s="51">
        <f t="shared" si="0"/>
        <v>0</v>
      </c>
      <c r="H24" s="30"/>
      <c r="I24" s="628"/>
      <c r="J24" s="389"/>
      <c r="K24" s="389"/>
      <c r="L24" s="389"/>
      <c r="M24" s="391"/>
      <c r="O24" s="631"/>
      <c r="P24" s="112"/>
      <c r="Q24" s="113"/>
      <c r="R24" s="114"/>
      <c r="S24" s="114"/>
      <c r="T24" s="114">
        <f t="shared" si="1"/>
        <v>0</v>
      </c>
      <c r="V24" s="108"/>
      <c r="W24" s="122"/>
      <c r="Y24" s="126"/>
      <c r="Z24" s="109"/>
      <c r="AB24" s="108"/>
      <c r="AC24" s="122">
        <f t="shared" si="2"/>
        <v>0</v>
      </c>
    </row>
    <row r="25" spans="2:29">
      <c r="B25" s="625"/>
      <c r="C25" s="108"/>
      <c r="D25" s="442"/>
      <c r="E25" s="443"/>
      <c r="F25" s="110">
        <v>0</v>
      </c>
      <c r="G25" s="51">
        <f t="shared" si="0"/>
        <v>0</v>
      </c>
      <c r="H25" s="30"/>
      <c r="I25" s="628"/>
      <c r="J25" s="389"/>
      <c r="K25" s="389"/>
      <c r="L25" s="389"/>
      <c r="M25" s="391"/>
      <c r="O25" s="631"/>
      <c r="P25" s="112"/>
      <c r="Q25" s="113"/>
      <c r="R25" s="114"/>
      <c r="S25" s="114"/>
      <c r="T25" s="114">
        <f t="shared" si="1"/>
        <v>0</v>
      </c>
      <c r="V25" s="108"/>
      <c r="W25" s="122"/>
      <c r="Y25" s="126"/>
      <c r="Z25" s="109"/>
      <c r="AB25" s="108"/>
      <c r="AC25" s="122">
        <f t="shared" si="2"/>
        <v>0</v>
      </c>
    </row>
    <row r="26" spans="2:29">
      <c r="B26" s="625"/>
      <c r="C26" s="108"/>
      <c r="D26" s="442"/>
      <c r="E26" s="443"/>
      <c r="F26" s="110">
        <v>0</v>
      </c>
      <c r="G26" s="51">
        <f t="shared" si="0"/>
        <v>0</v>
      </c>
      <c r="H26" s="30"/>
      <c r="I26" s="628"/>
      <c r="J26" s="389"/>
      <c r="K26" s="389"/>
      <c r="L26" s="389"/>
      <c r="M26" s="391"/>
      <c r="O26" s="631"/>
      <c r="P26" s="112"/>
      <c r="Q26" s="113"/>
      <c r="R26" s="114"/>
      <c r="S26" s="114"/>
      <c r="T26" s="114">
        <f t="shared" si="1"/>
        <v>0</v>
      </c>
      <c r="V26" s="108"/>
      <c r="W26" s="122"/>
      <c r="Y26" s="126"/>
      <c r="Z26" s="109"/>
      <c r="AB26" s="108"/>
      <c r="AC26" s="122">
        <f t="shared" si="2"/>
        <v>0</v>
      </c>
    </row>
    <row r="27" spans="2:29">
      <c r="B27" s="625"/>
      <c r="C27" s="108"/>
      <c r="D27" s="442"/>
      <c r="E27" s="443"/>
      <c r="F27" s="110">
        <v>0</v>
      </c>
      <c r="G27" s="51">
        <f t="shared" si="0"/>
        <v>0</v>
      </c>
      <c r="H27" s="30"/>
      <c r="I27" s="628"/>
      <c r="J27" s="389"/>
      <c r="K27" s="389"/>
      <c r="L27" s="389"/>
      <c r="M27" s="391"/>
      <c r="O27" s="631"/>
      <c r="P27" s="112"/>
      <c r="Q27" s="113"/>
      <c r="R27" s="114"/>
      <c r="S27" s="114"/>
      <c r="T27" s="114">
        <f t="shared" si="1"/>
        <v>0</v>
      </c>
      <c r="V27" s="108"/>
      <c r="W27" s="122"/>
      <c r="Y27" s="126"/>
      <c r="Z27" s="109"/>
      <c r="AB27" s="108"/>
      <c r="AC27" s="122">
        <f t="shared" si="2"/>
        <v>0</v>
      </c>
    </row>
    <row r="28" spans="2:29">
      <c r="B28" s="625"/>
      <c r="C28" s="108"/>
      <c r="D28" s="442"/>
      <c r="E28" s="443"/>
      <c r="F28" s="110">
        <v>0</v>
      </c>
      <c r="G28" s="51">
        <f t="shared" si="0"/>
        <v>0</v>
      </c>
      <c r="H28" s="30"/>
      <c r="I28" s="628"/>
      <c r="J28" s="389"/>
      <c r="K28" s="389"/>
      <c r="L28" s="389"/>
      <c r="M28" s="391"/>
      <c r="O28" s="631"/>
      <c r="P28" s="112"/>
      <c r="Q28" s="113"/>
      <c r="R28" s="114"/>
      <c r="S28" s="114"/>
      <c r="T28" s="114">
        <f t="shared" si="1"/>
        <v>0</v>
      </c>
      <c r="V28" s="108"/>
      <c r="W28" s="122"/>
      <c r="Y28" s="126"/>
      <c r="Z28" s="109"/>
      <c r="AB28" s="108"/>
      <c r="AC28" s="122">
        <f t="shared" si="2"/>
        <v>0</v>
      </c>
    </row>
    <row r="29" spans="2:29">
      <c r="B29" s="625"/>
      <c r="C29" s="108"/>
      <c r="D29" s="442"/>
      <c r="E29" s="443"/>
      <c r="F29" s="110">
        <v>0</v>
      </c>
      <c r="G29" s="51">
        <f t="shared" si="0"/>
        <v>0</v>
      </c>
      <c r="H29" s="30"/>
      <c r="I29" s="628"/>
      <c r="J29" s="389"/>
      <c r="K29" s="389"/>
      <c r="L29" s="389"/>
      <c r="M29" s="391"/>
      <c r="O29" s="631"/>
      <c r="P29" s="112"/>
      <c r="Q29" s="113"/>
      <c r="R29" s="114"/>
      <c r="S29" s="114"/>
      <c r="T29" s="114">
        <f t="shared" si="1"/>
        <v>0</v>
      </c>
      <c r="V29" s="108"/>
      <c r="W29" s="122"/>
      <c r="Y29" s="126"/>
      <c r="Z29" s="109"/>
      <c r="AB29" s="108"/>
      <c r="AC29" s="122">
        <f t="shared" si="2"/>
        <v>0</v>
      </c>
    </row>
    <row r="30" spans="2:29">
      <c r="B30" s="625"/>
      <c r="C30" s="108"/>
      <c r="D30" s="442"/>
      <c r="E30" s="443"/>
      <c r="F30" s="110">
        <v>0</v>
      </c>
      <c r="G30" s="51">
        <f t="shared" si="0"/>
        <v>0</v>
      </c>
      <c r="H30" s="30"/>
      <c r="I30" s="628"/>
      <c r="J30" s="389"/>
      <c r="K30" s="389"/>
      <c r="L30" s="389"/>
      <c r="M30" s="391"/>
      <c r="O30" s="631"/>
      <c r="P30" s="112"/>
      <c r="Q30" s="113"/>
      <c r="R30" s="114"/>
      <c r="S30" s="114"/>
      <c r="T30" s="114">
        <f t="shared" si="1"/>
        <v>0</v>
      </c>
      <c r="V30" s="108"/>
      <c r="W30" s="122"/>
      <c r="Y30" s="126"/>
      <c r="Z30" s="109"/>
      <c r="AB30" s="108"/>
      <c r="AC30" s="122">
        <f t="shared" si="2"/>
        <v>0</v>
      </c>
    </row>
    <row r="31" spans="2:29">
      <c r="B31" s="625"/>
      <c r="C31" s="108"/>
      <c r="D31" s="442"/>
      <c r="E31" s="443"/>
      <c r="F31" s="110">
        <v>0</v>
      </c>
      <c r="G31" s="51">
        <f t="shared" si="0"/>
        <v>0</v>
      </c>
      <c r="H31" s="30"/>
      <c r="I31" s="628"/>
      <c r="J31" s="389"/>
      <c r="K31" s="389"/>
      <c r="L31" s="389"/>
      <c r="M31" s="391"/>
      <c r="O31" s="631"/>
      <c r="P31" s="112"/>
      <c r="Q31" s="113"/>
      <c r="R31" s="114"/>
      <c r="S31" s="114"/>
      <c r="T31" s="114">
        <f t="shared" si="1"/>
        <v>0</v>
      </c>
      <c r="V31" s="108"/>
      <c r="W31" s="122"/>
      <c r="Y31" s="126"/>
      <c r="Z31" s="109"/>
      <c r="AB31" s="108"/>
      <c r="AC31" s="122">
        <f t="shared" si="2"/>
        <v>0</v>
      </c>
    </row>
    <row r="32" spans="2:29">
      <c r="B32" s="625"/>
      <c r="C32" s="108"/>
      <c r="D32" s="442"/>
      <c r="E32" s="443"/>
      <c r="F32" s="110">
        <v>0</v>
      </c>
      <c r="G32" s="51">
        <f t="shared" si="0"/>
        <v>0</v>
      </c>
      <c r="H32" s="30"/>
      <c r="I32" s="628"/>
      <c r="J32" s="389"/>
      <c r="K32" s="389"/>
      <c r="L32" s="389"/>
      <c r="M32" s="391"/>
      <c r="O32" s="631"/>
      <c r="P32" s="112"/>
      <c r="Q32" s="113"/>
      <c r="R32" s="114"/>
      <c r="S32" s="114"/>
      <c r="T32" s="114">
        <f t="shared" si="1"/>
        <v>0</v>
      </c>
      <c r="V32" s="108"/>
      <c r="W32" s="122"/>
      <c r="Y32" s="126"/>
      <c r="Z32" s="109"/>
      <c r="AB32" s="108"/>
      <c r="AC32" s="122">
        <f t="shared" si="2"/>
        <v>0</v>
      </c>
    </row>
    <row r="33" spans="2:29">
      <c r="B33" s="625"/>
      <c r="C33" s="108"/>
      <c r="D33" s="442"/>
      <c r="E33" s="443"/>
      <c r="F33" s="110">
        <v>0</v>
      </c>
      <c r="G33" s="51">
        <f t="shared" si="0"/>
        <v>0</v>
      </c>
      <c r="H33" s="30"/>
      <c r="I33" s="628"/>
      <c r="J33" s="389"/>
      <c r="K33" s="389"/>
      <c r="L33" s="389"/>
      <c r="M33" s="391"/>
      <c r="O33" s="631"/>
      <c r="P33" s="112"/>
      <c r="Q33" s="113"/>
      <c r="R33" s="114"/>
      <c r="S33" s="114"/>
      <c r="T33" s="114">
        <f t="shared" si="1"/>
        <v>0</v>
      </c>
      <c r="V33" s="108"/>
      <c r="W33" s="122"/>
      <c r="Y33" s="126"/>
      <c r="Z33" s="109"/>
      <c r="AB33" s="108"/>
      <c r="AC33" s="122">
        <f t="shared" si="2"/>
        <v>0</v>
      </c>
    </row>
    <row r="34" spans="2:29">
      <c r="B34" s="625"/>
      <c r="C34" s="108"/>
      <c r="D34" s="442"/>
      <c r="E34" s="443"/>
      <c r="F34" s="110">
        <v>0</v>
      </c>
      <c r="G34" s="51">
        <f t="shared" si="0"/>
        <v>0</v>
      </c>
      <c r="H34" s="30"/>
      <c r="I34" s="628"/>
      <c r="J34" s="389"/>
      <c r="K34" s="389"/>
      <c r="L34" s="389"/>
      <c r="M34" s="391"/>
      <c r="O34" s="631"/>
      <c r="P34" s="112"/>
      <c r="Q34" s="113"/>
      <c r="R34" s="114"/>
      <c r="S34" s="114"/>
      <c r="T34" s="114">
        <f t="shared" si="1"/>
        <v>0</v>
      </c>
      <c r="V34" s="108"/>
      <c r="W34" s="122"/>
      <c r="Y34" s="126"/>
      <c r="Z34" s="109"/>
      <c r="AB34" s="108"/>
      <c r="AC34" s="122">
        <f t="shared" si="2"/>
        <v>0</v>
      </c>
    </row>
    <row r="35" spans="2:29">
      <c r="B35" s="625"/>
      <c r="C35" s="108"/>
      <c r="D35" s="442"/>
      <c r="E35" s="443"/>
      <c r="F35" s="110">
        <v>0</v>
      </c>
      <c r="G35" s="51">
        <f t="shared" si="0"/>
        <v>0</v>
      </c>
      <c r="H35" s="30"/>
      <c r="I35" s="629"/>
      <c r="J35" s="389"/>
      <c r="K35" s="389"/>
      <c r="L35" s="389"/>
      <c r="M35" s="391"/>
      <c r="O35" s="632"/>
      <c r="P35" s="130"/>
      <c r="Q35" s="131"/>
      <c r="R35" s="132"/>
      <c r="S35" s="133"/>
      <c r="T35" s="114">
        <f t="shared" si="1"/>
        <v>0</v>
      </c>
      <c r="V35" s="108"/>
      <c r="W35" s="122"/>
      <c r="Y35" s="126"/>
      <c r="Z35" s="109"/>
      <c r="AB35" s="108"/>
      <c r="AC35" s="122">
        <f t="shared" si="2"/>
        <v>0</v>
      </c>
    </row>
    <row r="36" spans="2:29">
      <c r="B36" s="626"/>
      <c r="C36" s="108"/>
      <c r="D36" s="442"/>
      <c r="E36" s="443"/>
      <c r="F36" s="110">
        <v>0</v>
      </c>
      <c r="G36" s="51">
        <f t="shared" si="0"/>
        <v>0</v>
      </c>
      <c r="H36" s="30"/>
      <c r="R36" s="134"/>
      <c r="V36" s="108"/>
      <c r="W36" s="122"/>
      <c r="Y36" s="126"/>
      <c r="Z36" s="109"/>
      <c r="AB36" s="108"/>
      <c r="AC36" s="122">
        <f t="shared" si="2"/>
        <v>0</v>
      </c>
    </row>
    <row r="37" spans="2:29">
      <c r="B37" s="115" t="s">
        <v>26</v>
      </c>
      <c r="C37" s="134"/>
      <c r="D37" s="135">
        <f>SUM(D4:D36)</f>
        <v>145</v>
      </c>
      <c r="E37" s="136">
        <f>G37/D37</f>
        <v>12.410137931034482</v>
      </c>
      <c r="F37" s="137"/>
      <c r="G37" s="138">
        <f>SUM(G4:G36)</f>
        <v>1799.47</v>
      </c>
      <c r="V37" s="108"/>
      <c r="W37" s="122"/>
      <c r="Y37" s="126"/>
      <c r="Z37" s="109"/>
      <c r="AB37" s="108"/>
      <c r="AC37" s="122">
        <f t="shared" si="2"/>
        <v>0</v>
      </c>
    </row>
    <row r="38" spans="2:29">
      <c r="E38" s="160" t="s">
        <v>27</v>
      </c>
      <c r="W38" s="140">
        <f>SUM(W5:W37)</f>
        <v>148.04000000000002</v>
      </c>
      <c r="Z38" s="140">
        <f>SUM(Z5:Z37)</f>
        <v>18.899999999999999</v>
      </c>
    </row>
  </sheetData>
  <mergeCells count="11">
    <mergeCell ref="B4:B36"/>
    <mergeCell ref="I4:I35"/>
    <mergeCell ref="O4:O35"/>
    <mergeCell ref="B2:C2"/>
    <mergeCell ref="V2:W2"/>
    <mergeCell ref="D2:G2"/>
    <mergeCell ref="I1:J1"/>
    <mergeCell ref="AB2:AC2"/>
    <mergeCell ref="V3:W3"/>
    <mergeCell ref="Y3:Z3"/>
    <mergeCell ref="AB3:AC3"/>
  </mergeCells>
  <hyperlinks>
    <hyperlink ref="B3" location="CARTEIRA!A1" display="TIET11" xr:uid="{00000000-0004-0000-1100-000000000000}"/>
  </hyperlink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11">
    <tabColor theme="7"/>
  </sheetPr>
  <dimension ref="A1:AE39"/>
  <sheetViews>
    <sheetView zoomScale="75" zoomScaleNormal="75" workbookViewId="0">
      <pane xSplit="2" ySplit="3" topLeftCell="C4" activePane="bottomRight" state="frozen"/>
      <selection pane="bottomRight" activeCell="C1" sqref="C1"/>
      <selection pane="bottomLeft" activeCell="A4" sqref="A4"/>
      <selection pane="topRight" activeCell="C1" sqref="C1"/>
    </sheetView>
  </sheetViews>
  <sheetFormatPr defaultColWidth="0" defaultRowHeight="15"/>
  <cols>
    <col min="1" max="1" width="1.28515625" style="58" customWidth="1"/>
    <col min="2" max="2" width="9.140625" style="58" customWidth="1"/>
    <col min="3" max="3" width="12" style="58" bestFit="1" customWidth="1"/>
    <col min="4" max="4" width="9.140625" style="58" customWidth="1"/>
    <col min="5" max="5" width="13.42578125" style="58" bestFit="1" customWidth="1"/>
    <col min="6" max="6" width="9.140625" style="58" bestFit="1" customWidth="1"/>
    <col min="7" max="7" width="11.7109375" style="58" bestFit="1" customWidth="1"/>
    <col min="8" max="8" width="1.7109375" style="58" customWidth="1"/>
    <col min="9" max="9" width="9.140625" style="58" customWidth="1"/>
    <col min="10" max="10" width="12" style="58" bestFit="1" customWidth="1"/>
    <col min="11" max="12" width="9.140625" style="58" customWidth="1"/>
    <col min="13" max="13" width="11.7109375" style="58" bestFit="1" customWidth="1"/>
    <col min="14" max="14" width="1.28515625" style="58" customWidth="1"/>
    <col min="15" max="15" width="9.140625" style="58" customWidth="1"/>
    <col min="16" max="16" width="10.7109375" style="58" bestFit="1" customWidth="1"/>
    <col min="17" max="18" width="9.140625" style="58" customWidth="1"/>
    <col min="19" max="19" width="10.28515625" style="58" bestFit="1" customWidth="1"/>
    <col min="20" max="20" width="10.140625" style="58" bestFit="1" customWidth="1"/>
    <col min="21" max="21" width="2.42578125" style="58" customWidth="1"/>
    <col min="22" max="22" width="12.28515625" style="58" bestFit="1" customWidth="1"/>
    <col min="23" max="23" width="9.140625" style="58" customWidth="1"/>
    <col min="24" max="24" width="1.42578125" style="58" customWidth="1"/>
    <col min="25" max="25" width="12.28515625" style="58" bestFit="1" customWidth="1"/>
    <col min="26" max="27" width="9.140625" style="58" customWidth="1"/>
    <col min="28" max="28" width="10.7109375" style="58" bestFit="1" customWidth="1"/>
    <col min="29" max="29" width="10.140625" style="58" bestFit="1" customWidth="1"/>
    <col min="30" max="30" width="9.140625" style="58" customWidth="1"/>
    <col min="31" max="31" width="0" style="58" hidden="1" customWidth="1"/>
    <col min="32" max="16384" width="9.140625" style="58" hidden="1"/>
  </cols>
  <sheetData>
    <row r="1" spans="2:30">
      <c r="I1" s="655" t="s">
        <v>72</v>
      </c>
      <c r="J1" s="655"/>
      <c r="K1" s="260">
        <v>49</v>
      </c>
    </row>
    <row r="2" spans="2:30">
      <c r="B2" s="613" t="s">
        <v>77</v>
      </c>
      <c r="C2" s="614"/>
      <c r="D2" s="617" t="s">
        <v>78</v>
      </c>
      <c r="E2" s="618"/>
      <c r="F2" s="618"/>
      <c r="G2" s="618"/>
      <c r="M2" s="59" t="s">
        <v>2</v>
      </c>
      <c r="S2" s="60" t="s">
        <v>3</v>
      </c>
      <c r="T2" s="336" t="s">
        <v>4</v>
      </c>
      <c r="AB2" s="603" t="s">
        <v>5</v>
      </c>
      <c r="AC2" s="603"/>
    </row>
    <row r="3" spans="2:30" ht="27.75">
      <c r="B3" s="22" t="s">
        <v>79</v>
      </c>
      <c r="C3" s="328" t="s">
        <v>7</v>
      </c>
      <c r="D3" s="329" t="s">
        <v>8</v>
      </c>
      <c r="E3" s="329" t="s">
        <v>9</v>
      </c>
      <c r="F3" s="329" t="s">
        <v>10</v>
      </c>
      <c r="G3" s="328" t="s">
        <v>11</v>
      </c>
      <c r="I3" s="61" t="str">
        <f>(B3)</f>
        <v>EGIE3</v>
      </c>
      <c r="J3" s="328" t="s">
        <v>7</v>
      </c>
      <c r="K3" s="329" t="s">
        <v>8</v>
      </c>
      <c r="L3" s="329" t="s">
        <v>9</v>
      </c>
      <c r="M3" s="329" t="s">
        <v>12</v>
      </c>
      <c r="O3" s="61" t="str">
        <f>(B3)</f>
        <v>EGIE3</v>
      </c>
      <c r="P3" s="328" t="s">
        <v>13</v>
      </c>
      <c r="Q3" s="328" t="s">
        <v>8</v>
      </c>
      <c r="R3" s="328" t="s">
        <v>14</v>
      </c>
      <c r="S3" s="329" t="s">
        <v>15</v>
      </c>
      <c r="T3" s="329" t="s">
        <v>16</v>
      </c>
      <c r="V3" s="612" t="s">
        <v>17</v>
      </c>
      <c r="W3" s="612"/>
      <c r="Y3" s="605" t="s">
        <v>18</v>
      </c>
      <c r="Z3" s="605"/>
      <c r="AA3" s="62" t="s">
        <v>19</v>
      </c>
      <c r="AB3" s="606" t="s">
        <v>20</v>
      </c>
      <c r="AC3" s="606"/>
    </row>
    <row r="4" spans="2:30">
      <c r="B4" s="607" t="s">
        <v>21</v>
      </c>
      <c r="C4" s="70">
        <v>43747</v>
      </c>
      <c r="D4" s="52">
        <v>2</v>
      </c>
      <c r="E4" s="51">
        <v>42.74</v>
      </c>
      <c r="F4" s="66">
        <v>0</v>
      </c>
      <c r="G4" s="51">
        <f>(E4*D4)+F4</f>
        <v>85.48</v>
      </c>
      <c r="H4" s="60"/>
      <c r="I4" s="596" t="s">
        <v>2</v>
      </c>
      <c r="J4" s="399">
        <v>2019</v>
      </c>
      <c r="K4" s="400">
        <v>2</v>
      </c>
      <c r="L4" s="400">
        <v>42.74</v>
      </c>
      <c r="M4" s="401">
        <f>(G4)</f>
        <v>85.48</v>
      </c>
      <c r="O4" s="600" t="s">
        <v>4</v>
      </c>
      <c r="P4" s="67"/>
      <c r="Q4" s="57"/>
      <c r="R4" s="68"/>
      <c r="S4" s="68"/>
      <c r="T4" s="68">
        <f>(R4*Q4)+S4</f>
        <v>0</v>
      </c>
      <c r="V4" s="52" t="s">
        <v>22</v>
      </c>
      <c r="W4" s="52" t="s">
        <v>23</v>
      </c>
      <c r="Y4" s="52" t="s">
        <v>22</v>
      </c>
      <c r="Z4" s="52" t="s">
        <v>23</v>
      </c>
      <c r="AA4" s="336" t="s">
        <v>24</v>
      </c>
      <c r="AB4" s="52" t="s">
        <v>25</v>
      </c>
      <c r="AC4" s="52" t="s">
        <v>23</v>
      </c>
      <c r="AD4" s="69"/>
    </row>
    <row r="5" spans="2:30">
      <c r="B5" s="608"/>
      <c r="C5" s="70">
        <v>44113</v>
      </c>
      <c r="D5" s="52">
        <v>2</v>
      </c>
      <c r="E5" s="51">
        <v>40.5</v>
      </c>
      <c r="F5" s="66">
        <v>0</v>
      </c>
      <c r="G5" s="51">
        <f t="shared" ref="G5:G36" si="0">(E5*D5)+F5</f>
        <v>81</v>
      </c>
      <c r="H5" s="60"/>
      <c r="I5" s="597"/>
      <c r="J5" s="406">
        <v>2020</v>
      </c>
      <c r="K5" s="400">
        <v>4</v>
      </c>
      <c r="L5" s="400">
        <v>41.62</v>
      </c>
      <c r="M5" s="401">
        <v>166.48</v>
      </c>
      <c r="O5" s="601"/>
      <c r="P5" s="73"/>
      <c r="Q5" s="46"/>
      <c r="R5" s="74"/>
      <c r="S5" s="74"/>
      <c r="T5" s="68">
        <f t="shared" ref="T5:T35" si="1">(R5*Q5)+S5</f>
        <v>0</v>
      </c>
      <c r="V5" s="75">
        <v>44225</v>
      </c>
      <c r="W5" s="76">
        <v>2.71</v>
      </c>
      <c r="Y5" s="75">
        <v>44013</v>
      </c>
      <c r="Z5" s="51">
        <v>0.74</v>
      </c>
      <c r="AA5" s="336"/>
      <c r="AB5" s="75"/>
      <c r="AC5" s="76">
        <f>(T4)</f>
        <v>0</v>
      </c>
    </row>
    <row r="6" spans="2:30">
      <c r="B6" s="608"/>
      <c r="C6" s="70"/>
      <c r="D6" s="52"/>
      <c r="E6" s="51"/>
      <c r="F6" s="66">
        <v>0</v>
      </c>
      <c r="G6" s="51">
        <f t="shared" si="0"/>
        <v>0</v>
      </c>
      <c r="H6" s="60"/>
      <c r="I6" s="597"/>
      <c r="J6" s="406">
        <v>2021</v>
      </c>
      <c r="K6" s="400">
        <v>4</v>
      </c>
      <c r="L6" s="400">
        <v>41.62</v>
      </c>
      <c r="M6" s="401">
        <v>166.48</v>
      </c>
      <c r="O6" s="601"/>
      <c r="P6" s="67"/>
      <c r="Q6" s="57"/>
      <c r="R6" s="68"/>
      <c r="S6" s="68"/>
      <c r="T6" s="68">
        <f t="shared" si="1"/>
        <v>0</v>
      </c>
      <c r="V6" s="75">
        <v>44225</v>
      </c>
      <c r="W6" s="76">
        <v>1.66</v>
      </c>
      <c r="Y6" s="404">
        <v>0.74</v>
      </c>
      <c r="Z6" s="97"/>
      <c r="AA6" s="336"/>
      <c r="AB6" s="78"/>
      <c r="AC6" s="76">
        <f t="shared" ref="AC6:AC37" si="2">(T5)</f>
        <v>0</v>
      </c>
    </row>
    <row r="7" spans="2:30">
      <c r="B7" s="608"/>
      <c r="C7" s="70"/>
      <c r="D7" s="52"/>
      <c r="E7" s="51"/>
      <c r="F7" s="66">
        <v>0</v>
      </c>
      <c r="G7" s="51">
        <f t="shared" si="0"/>
        <v>0</v>
      </c>
      <c r="H7" s="60"/>
      <c r="I7" s="597"/>
      <c r="J7" s="171"/>
      <c r="K7" s="81"/>
      <c r="L7" s="81"/>
      <c r="M7" s="50"/>
      <c r="O7" s="601"/>
      <c r="P7" s="67"/>
      <c r="Q7" s="57"/>
      <c r="R7" s="68"/>
      <c r="S7" s="68"/>
      <c r="T7" s="68">
        <f t="shared" si="1"/>
        <v>0</v>
      </c>
      <c r="V7" s="75">
        <v>44389</v>
      </c>
      <c r="W7" s="76">
        <v>2.98</v>
      </c>
      <c r="Y7" s="70">
        <v>44291</v>
      </c>
      <c r="Z7" s="51">
        <v>0.73</v>
      </c>
      <c r="AB7" s="52"/>
      <c r="AC7" s="76">
        <f t="shared" si="2"/>
        <v>0</v>
      </c>
    </row>
    <row r="8" spans="2:30">
      <c r="B8" s="608"/>
      <c r="C8" s="70"/>
      <c r="D8" s="52"/>
      <c r="E8" s="51"/>
      <c r="F8" s="66">
        <v>0</v>
      </c>
      <c r="G8" s="51">
        <f t="shared" si="0"/>
        <v>0</v>
      </c>
      <c r="H8" s="60"/>
      <c r="I8" s="597"/>
      <c r="J8" s="171"/>
      <c r="K8" s="49"/>
      <c r="L8" s="49"/>
      <c r="M8" s="50"/>
      <c r="O8" s="601"/>
      <c r="P8" s="67"/>
      <c r="Q8" s="57"/>
      <c r="R8" s="68"/>
      <c r="S8" s="68"/>
      <c r="T8" s="68">
        <f t="shared" si="1"/>
        <v>0</v>
      </c>
      <c r="V8" s="75">
        <v>44530</v>
      </c>
      <c r="W8" s="76">
        <v>3.87</v>
      </c>
      <c r="Y8" s="411">
        <v>0.73</v>
      </c>
      <c r="Z8" s="259"/>
      <c r="AB8" s="52"/>
      <c r="AC8" s="76">
        <f t="shared" si="2"/>
        <v>0</v>
      </c>
    </row>
    <row r="9" spans="2:30">
      <c r="B9" s="608"/>
      <c r="C9" s="70"/>
      <c r="D9" s="52"/>
      <c r="E9" s="51"/>
      <c r="F9" s="66">
        <v>0</v>
      </c>
      <c r="G9" s="51">
        <f t="shared" si="0"/>
        <v>0</v>
      </c>
      <c r="H9" s="60"/>
      <c r="I9" s="597"/>
      <c r="J9" s="171"/>
      <c r="K9" s="49"/>
      <c r="L9" s="49"/>
      <c r="M9" s="50"/>
      <c r="O9" s="601"/>
      <c r="P9" s="67"/>
      <c r="Q9" s="57"/>
      <c r="R9" s="68"/>
      <c r="S9" s="68"/>
      <c r="T9" s="68">
        <f t="shared" si="1"/>
        <v>0</v>
      </c>
      <c r="V9" s="410">
        <f>SUM(W5:W8)</f>
        <v>11.219999999999999</v>
      </c>
      <c r="W9" s="364"/>
      <c r="Y9" s="70">
        <v>44637</v>
      </c>
      <c r="Z9" s="51">
        <v>0.25</v>
      </c>
      <c r="AB9" s="52"/>
      <c r="AC9" s="76">
        <f t="shared" si="2"/>
        <v>0</v>
      </c>
    </row>
    <row r="10" spans="2:30">
      <c r="B10" s="608"/>
      <c r="C10" s="70"/>
      <c r="D10" s="52"/>
      <c r="E10" s="51"/>
      <c r="F10" s="66">
        <v>0</v>
      </c>
      <c r="G10" s="51">
        <f t="shared" si="0"/>
        <v>0</v>
      </c>
      <c r="H10" s="60"/>
      <c r="I10" s="597"/>
      <c r="J10" s="171"/>
      <c r="K10" s="49"/>
      <c r="L10" s="49"/>
      <c r="M10" s="50"/>
      <c r="O10" s="601"/>
      <c r="P10" s="67"/>
      <c r="Q10" s="57"/>
      <c r="R10" s="68"/>
      <c r="S10" s="68"/>
      <c r="T10" s="68">
        <f t="shared" si="1"/>
        <v>0</v>
      </c>
      <c r="V10" s="75">
        <v>44637</v>
      </c>
      <c r="W10" s="76">
        <v>3.13</v>
      </c>
      <c r="Y10" s="89"/>
      <c r="Z10" s="97"/>
      <c r="AB10" s="52"/>
      <c r="AC10" s="76">
        <f t="shared" si="2"/>
        <v>0</v>
      </c>
    </row>
    <row r="11" spans="2:30">
      <c r="B11" s="608"/>
      <c r="C11" s="79"/>
      <c r="D11" s="79"/>
      <c r="E11" s="79"/>
      <c r="F11" s="66">
        <v>0</v>
      </c>
      <c r="G11" s="51">
        <f t="shared" si="0"/>
        <v>0</v>
      </c>
      <c r="H11" s="60"/>
      <c r="I11" s="597"/>
      <c r="J11" s="171"/>
      <c r="K11" s="49"/>
      <c r="L11" s="49"/>
      <c r="M11" s="50"/>
      <c r="O11" s="601"/>
      <c r="P11" s="67"/>
      <c r="Q11" s="57"/>
      <c r="R11" s="68"/>
      <c r="S11" s="68"/>
      <c r="T11" s="68">
        <f t="shared" si="1"/>
        <v>0</v>
      </c>
      <c r="V11" s="75">
        <v>44754</v>
      </c>
      <c r="W11" s="76">
        <v>2.69</v>
      </c>
      <c r="Y11" s="79"/>
      <c r="Z11" s="51"/>
      <c r="AB11" s="52"/>
      <c r="AC11" s="76">
        <f t="shared" si="2"/>
        <v>0</v>
      </c>
    </row>
    <row r="12" spans="2:30">
      <c r="B12" s="608"/>
      <c r="C12" s="79"/>
      <c r="D12" s="79"/>
      <c r="E12" s="79"/>
      <c r="F12" s="66">
        <v>0</v>
      </c>
      <c r="G12" s="51">
        <f t="shared" si="0"/>
        <v>0</v>
      </c>
      <c r="H12" s="60"/>
      <c r="I12" s="597"/>
      <c r="J12" s="171"/>
      <c r="K12" s="49"/>
      <c r="L12" s="49"/>
      <c r="M12" s="50"/>
      <c r="O12" s="601"/>
      <c r="P12" s="67"/>
      <c r="Q12" s="57"/>
      <c r="R12" s="68"/>
      <c r="S12" s="68"/>
      <c r="T12" s="68">
        <f t="shared" si="1"/>
        <v>0</v>
      </c>
      <c r="V12" s="75">
        <v>44907</v>
      </c>
      <c r="W12" s="76">
        <v>5.14</v>
      </c>
      <c r="Y12" s="79"/>
      <c r="Z12" s="51"/>
      <c r="AB12" s="52"/>
      <c r="AC12" s="76">
        <f t="shared" si="2"/>
        <v>0</v>
      </c>
    </row>
    <row r="13" spans="2:30">
      <c r="B13" s="608"/>
      <c r="C13" s="79"/>
      <c r="D13" s="79"/>
      <c r="E13" s="79"/>
      <c r="F13" s="66">
        <v>0</v>
      </c>
      <c r="G13" s="51">
        <f t="shared" si="0"/>
        <v>0</v>
      </c>
      <c r="H13" s="60"/>
      <c r="I13" s="597"/>
      <c r="J13" s="171"/>
      <c r="K13" s="49"/>
      <c r="L13" s="49"/>
      <c r="M13" s="50"/>
      <c r="O13" s="601"/>
      <c r="P13" s="67"/>
      <c r="Q13" s="57"/>
      <c r="R13" s="68"/>
      <c r="S13" s="68"/>
      <c r="T13" s="68">
        <f t="shared" si="1"/>
        <v>0</v>
      </c>
      <c r="V13" s="201">
        <f>SUM(W10:W12)</f>
        <v>10.96</v>
      </c>
      <c r="W13" s="96"/>
      <c r="Y13" s="79"/>
      <c r="Z13" s="51"/>
      <c r="AB13" s="52"/>
      <c r="AC13" s="76">
        <f t="shared" si="2"/>
        <v>0</v>
      </c>
    </row>
    <row r="14" spans="2:30">
      <c r="B14" s="608"/>
      <c r="C14" s="79"/>
      <c r="D14" s="79"/>
      <c r="E14" s="79"/>
      <c r="F14" s="66">
        <v>0</v>
      </c>
      <c r="G14" s="51">
        <f t="shared" si="0"/>
        <v>0</v>
      </c>
      <c r="H14" s="60"/>
      <c r="I14" s="597"/>
      <c r="J14" s="171"/>
      <c r="K14" s="49"/>
      <c r="L14" s="49"/>
      <c r="M14" s="50"/>
      <c r="O14" s="601"/>
      <c r="P14" s="67"/>
      <c r="Q14" s="57"/>
      <c r="R14" s="68"/>
      <c r="S14" s="68"/>
      <c r="T14" s="68">
        <f t="shared" si="1"/>
        <v>0</v>
      </c>
      <c r="V14" s="75">
        <v>45195</v>
      </c>
      <c r="W14" s="76">
        <v>7.13</v>
      </c>
      <c r="Y14" s="79"/>
      <c r="Z14" s="51"/>
      <c r="AB14" s="52"/>
      <c r="AC14" s="76">
        <f t="shared" si="2"/>
        <v>0</v>
      </c>
    </row>
    <row r="15" spans="2:30">
      <c r="B15" s="608"/>
      <c r="C15" s="79"/>
      <c r="D15" s="79"/>
      <c r="E15" s="79"/>
      <c r="F15" s="66">
        <v>0</v>
      </c>
      <c r="G15" s="51">
        <f t="shared" si="0"/>
        <v>0</v>
      </c>
      <c r="H15" s="60"/>
      <c r="I15" s="597"/>
      <c r="J15" s="171"/>
      <c r="K15" s="49"/>
      <c r="L15" s="49"/>
      <c r="M15" s="50"/>
      <c r="O15" s="601"/>
      <c r="P15" s="67"/>
      <c r="Q15" s="57"/>
      <c r="R15" s="68"/>
      <c r="S15" s="68"/>
      <c r="T15" s="68">
        <f t="shared" si="1"/>
        <v>0</v>
      </c>
      <c r="V15" s="52"/>
      <c r="W15" s="76"/>
      <c r="Y15" s="79"/>
      <c r="Z15" s="51"/>
      <c r="AB15" s="52"/>
      <c r="AC15" s="76">
        <f t="shared" si="2"/>
        <v>0</v>
      </c>
    </row>
    <row r="16" spans="2:30">
      <c r="B16" s="608"/>
      <c r="C16" s="79"/>
      <c r="D16" s="79"/>
      <c r="E16" s="79"/>
      <c r="F16" s="66">
        <v>0</v>
      </c>
      <c r="G16" s="51">
        <f t="shared" si="0"/>
        <v>0</v>
      </c>
      <c r="H16" s="60"/>
      <c r="I16" s="597"/>
      <c r="J16" s="171"/>
      <c r="K16" s="49"/>
      <c r="L16" s="49"/>
      <c r="M16" s="50"/>
      <c r="O16" s="601"/>
      <c r="P16" s="67"/>
      <c r="Q16" s="57"/>
      <c r="R16" s="68"/>
      <c r="S16" s="68"/>
      <c r="T16" s="68">
        <f t="shared" si="1"/>
        <v>0</v>
      </c>
      <c r="V16" s="52"/>
      <c r="W16" s="76"/>
      <c r="Y16" s="79"/>
      <c r="Z16" s="51"/>
      <c r="AB16" s="52"/>
      <c r="AC16" s="76">
        <f t="shared" si="2"/>
        <v>0</v>
      </c>
    </row>
    <row r="17" spans="2:29">
      <c r="B17" s="608"/>
      <c r="C17" s="79"/>
      <c r="D17" s="79"/>
      <c r="E17" s="79"/>
      <c r="F17" s="66">
        <v>0</v>
      </c>
      <c r="G17" s="51">
        <f t="shared" si="0"/>
        <v>0</v>
      </c>
      <c r="H17" s="60"/>
      <c r="I17" s="597"/>
      <c r="J17" s="171"/>
      <c r="K17" s="49"/>
      <c r="L17" s="49"/>
      <c r="M17" s="50"/>
      <c r="O17" s="601"/>
      <c r="P17" s="67"/>
      <c r="Q17" s="57"/>
      <c r="R17" s="68"/>
      <c r="S17" s="68"/>
      <c r="T17" s="68">
        <f t="shared" si="1"/>
        <v>0</v>
      </c>
      <c r="V17" s="52"/>
      <c r="W17" s="76"/>
      <c r="Y17" s="79"/>
      <c r="Z17" s="51"/>
      <c r="AB17" s="52"/>
      <c r="AC17" s="76">
        <f t="shared" si="2"/>
        <v>0</v>
      </c>
    </row>
    <row r="18" spans="2:29">
      <c r="B18" s="608"/>
      <c r="C18" s="79"/>
      <c r="D18" s="79"/>
      <c r="E18" s="79"/>
      <c r="F18" s="66">
        <v>0</v>
      </c>
      <c r="G18" s="51">
        <f t="shared" si="0"/>
        <v>0</v>
      </c>
      <c r="H18" s="60"/>
      <c r="I18" s="597"/>
      <c r="J18" s="171"/>
      <c r="K18" s="49"/>
      <c r="L18" s="49"/>
      <c r="M18" s="50"/>
      <c r="O18" s="601"/>
      <c r="P18" s="67"/>
      <c r="Q18" s="57"/>
      <c r="R18" s="68"/>
      <c r="S18" s="68"/>
      <c r="T18" s="68">
        <f t="shared" si="1"/>
        <v>0</v>
      </c>
      <c r="V18" s="52"/>
      <c r="W18" s="76"/>
      <c r="Y18" s="79"/>
      <c r="Z18" s="51"/>
      <c r="AB18" s="52"/>
      <c r="AC18" s="76">
        <f t="shared" si="2"/>
        <v>0</v>
      </c>
    </row>
    <row r="19" spans="2:29">
      <c r="B19" s="608"/>
      <c r="C19" s="79"/>
      <c r="D19" s="79"/>
      <c r="E19" s="79"/>
      <c r="F19" s="66">
        <v>0</v>
      </c>
      <c r="G19" s="51">
        <f t="shared" si="0"/>
        <v>0</v>
      </c>
      <c r="H19" s="60"/>
      <c r="I19" s="597"/>
      <c r="J19" s="171"/>
      <c r="K19" s="49"/>
      <c r="L19" s="49"/>
      <c r="M19" s="50"/>
      <c r="O19" s="601"/>
      <c r="P19" s="67"/>
      <c r="Q19" s="57"/>
      <c r="R19" s="68"/>
      <c r="S19" s="68"/>
      <c r="T19" s="68">
        <f t="shared" si="1"/>
        <v>0</v>
      </c>
      <c r="V19" s="52"/>
      <c r="W19" s="76"/>
      <c r="Y19" s="79"/>
      <c r="Z19" s="51"/>
      <c r="AB19" s="52"/>
      <c r="AC19" s="76">
        <f t="shared" si="2"/>
        <v>0</v>
      </c>
    </row>
    <row r="20" spans="2:29">
      <c r="B20" s="608"/>
      <c r="C20" s="79"/>
      <c r="D20" s="79"/>
      <c r="E20" s="79"/>
      <c r="F20" s="66">
        <v>0</v>
      </c>
      <c r="G20" s="51">
        <f t="shared" si="0"/>
        <v>0</v>
      </c>
      <c r="H20" s="60"/>
      <c r="I20" s="597"/>
      <c r="J20" s="171"/>
      <c r="K20" s="49"/>
      <c r="L20" s="49"/>
      <c r="M20" s="50"/>
      <c r="O20" s="601"/>
      <c r="P20" s="67"/>
      <c r="Q20" s="57"/>
      <c r="R20" s="68"/>
      <c r="S20" s="68"/>
      <c r="T20" s="68">
        <f t="shared" si="1"/>
        <v>0</v>
      </c>
      <c r="V20" s="52"/>
      <c r="W20" s="76"/>
      <c r="Y20" s="79"/>
      <c r="Z20" s="51"/>
      <c r="AB20" s="52"/>
      <c r="AC20" s="76">
        <f t="shared" si="2"/>
        <v>0</v>
      </c>
    </row>
    <row r="21" spans="2:29">
      <c r="B21" s="608"/>
      <c r="C21" s="79"/>
      <c r="D21" s="79"/>
      <c r="E21" s="79"/>
      <c r="F21" s="66">
        <v>0</v>
      </c>
      <c r="G21" s="51">
        <f t="shared" si="0"/>
        <v>0</v>
      </c>
      <c r="H21" s="60"/>
      <c r="I21" s="597"/>
      <c r="J21" s="171"/>
      <c r="K21" s="49"/>
      <c r="L21" s="49"/>
      <c r="M21" s="50"/>
      <c r="O21" s="601"/>
      <c r="P21" s="67"/>
      <c r="Q21" s="57"/>
      <c r="R21" s="68"/>
      <c r="S21" s="68"/>
      <c r="T21" s="68">
        <f t="shared" si="1"/>
        <v>0</v>
      </c>
      <c r="V21" s="52"/>
      <c r="W21" s="76"/>
      <c r="Y21" s="79"/>
      <c r="Z21" s="51"/>
      <c r="AB21" s="52"/>
      <c r="AC21" s="76">
        <f t="shared" si="2"/>
        <v>0</v>
      </c>
    </row>
    <row r="22" spans="2:29">
      <c r="B22" s="608"/>
      <c r="C22" s="79"/>
      <c r="D22" s="79"/>
      <c r="E22" s="79"/>
      <c r="F22" s="66">
        <v>0</v>
      </c>
      <c r="G22" s="51">
        <f t="shared" si="0"/>
        <v>0</v>
      </c>
      <c r="H22" s="60"/>
      <c r="I22" s="597"/>
      <c r="J22" s="171"/>
      <c r="K22" s="49"/>
      <c r="L22" s="49"/>
      <c r="M22" s="50"/>
      <c r="O22" s="601"/>
      <c r="P22" s="67"/>
      <c r="Q22" s="57"/>
      <c r="R22" s="68"/>
      <c r="S22" s="68"/>
      <c r="T22" s="68">
        <f t="shared" si="1"/>
        <v>0</v>
      </c>
      <c r="V22" s="52"/>
      <c r="W22" s="76"/>
      <c r="Y22" s="79"/>
      <c r="Z22" s="51"/>
      <c r="AB22" s="52"/>
      <c r="AC22" s="76">
        <f t="shared" si="2"/>
        <v>0</v>
      </c>
    </row>
    <row r="23" spans="2:29">
      <c r="B23" s="608"/>
      <c r="C23" s="79"/>
      <c r="D23" s="79"/>
      <c r="E23" s="79"/>
      <c r="F23" s="66">
        <v>0</v>
      </c>
      <c r="G23" s="51">
        <f t="shared" si="0"/>
        <v>0</v>
      </c>
      <c r="H23" s="60"/>
      <c r="I23" s="597"/>
      <c r="J23" s="171"/>
      <c r="K23" s="49"/>
      <c r="L23" s="49"/>
      <c r="M23" s="50"/>
      <c r="O23" s="601"/>
      <c r="P23" s="67"/>
      <c r="Q23" s="57"/>
      <c r="R23" s="68"/>
      <c r="S23" s="68"/>
      <c r="T23" s="68">
        <f t="shared" si="1"/>
        <v>0</v>
      </c>
      <c r="V23" s="52"/>
      <c r="W23" s="76"/>
      <c r="Y23" s="79"/>
      <c r="Z23" s="51"/>
      <c r="AB23" s="52"/>
      <c r="AC23" s="76">
        <f t="shared" si="2"/>
        <v>0</v>
      </c>
    </row>
    <row r="24" spans="2:29">
      <c r="B24" s="608"/>
      <c r="C24" s="79"/>
      <c r="D24" s="79"/>
      <c r="E24" s="79"/>
      <c r="F24" s="66">
        <v>0</v>
      </c>
      <c r="G24" s="51">
        <f t="shared" si="0"/>
        <v>0</v>
      </c>
      <c r="H24" s="60"/>
      <c r="I24" s="597"/>
      <c r="J24" s="171"/>
      <c r="K24" s="49"/>
      <c r="L24" s="49"/>
      <c r="M24" s="50"/>
      <c r="O24" s="601"/>
      <c r="P24" s="67"/>
      <c r="Q24" s="57"/>
      <c r="R24" s="68"/>
      <c r="S24" s="68"/>
      <c r="T24" s="68">
        <f t="shared" si="1"/>
        <v>0</v>
      </c>
      <c r="V24" s="52"/>
      <c r="W24" s="76"/>
      <c r="Y24" s="79"/>
      <c r="Z24" s="51"/>
      <c r="AB24" s="52"/>
      <c r="AC24" s="76">
        <f t="shared" si="2"/>
        <v>0</v>
      </c>
    </row>
    <row r="25" spans="2:29">
      <c r="B25" s="608"/>
      <c r="C25" s="79"/>
      <c r="D25" s="79"/>
      <c r="E25" s="79"/>
      <c r="F25" s="66">
        <v>0</v>
      </c>
      <c r="G25" s="51">
        <f t="shared" si="0"/>
        <v>0</v>
      </c>
      <c r="H25" s="60"/>
      <c r="I25" s="597"/>
      <c r="J25" s="171"/>
      <c r="K25" s="49"/>
      <c r="L25" s="49"/>
      <c r="M25" s="50"/>
      <c r="O25" s="601"/>
      <c r="P25" s="67"/>
      <c r="Q25" s="57"/>
      <c r="R25" s="68"/>
      <c r="S25" s="68"/>
      <c r="T25" s="68">
        <f t="shared" si="1"/>
        <v>0</v>
      </c>
      <c r="V25" s="52"/>
      <c r="W25" s="76"/>
      <c r="Y25" s="79"/>
      <c r="Z25" s="51"/>
      <c r="AB25" s="52"/>
      <c r="AC25" s="76">
        <f t="shared" si="2"/>
        <v>0</v>
      </c>
    </row>
    <row r="26" spans="2:29">
      <c r="B26" s="608"/>
      <c r="C26" s="79"/>
      <c r="D26" s="79"/>
      <c r="E26" s="79"/>
      <c r="F26" s="66">
        <v>0</v>
      </c>
      <c r="G26" s="51">
        <f t="shared" si="0"/>
        <v>0</v>
      </c>
      <c r="H26" s="60"/>
      <c r="I26" s="597"/>
      <c r="J26" s="171"/>
      <c r="K26" s="49"/>
      <c r="L26" s="49"/>
      <c r="M26" s="50"/>
      <c r="O26" s="601"/>
      <c r="P26" s="67"/>
      <c r="Q26" s="57"/>
      <c r="R26" s="68"/>
      <c r="S26" s="68"/>
      <c r="T26" s="68">
        <f t="shared" si="1"/>
        <v>0</v>
      </c>
      <c r="V26" s="52"/>
      <c r="W26" s="76"/>
      <c r="Y26" s="79"/>
      <c r="Z26" s="51"/>
      <c r="AB26" s="52"/>
      <c r="AC26" s="76">
        <f t="shared" si="2"/>
        <v>0</v>
      </c>
    </row>
    <row r="27" spans="2:29">
      <c r="B27" s="608"/>
      <c r="C27" s="79"/>
      <c r="D27" s="79"/>
      <c r="E27" s="79"/>
      <c r="F27" s="66">
        <v>0</v>
      </c>
      <c r="G27" s="51">
        <f t="shared" si="0"/>
        <v>0</v>
      </c>
      <c r="H27" s="60"/>
      <c r="I27" s="597"/>
      <c r="J27" s="171"/>
      <c r="K27" s="49"/>
      <c r="L27" s="49"/>
      <c r="M27" s="50"/>
      <c r="O27" s="601"/>
      <c r="P27" s="67"/>
      <c r="Q27" s="57"/>
      <c r="R27" s="68"/>
      <c r="S27" s="68"/>
      <c r="T27" s="68">
        <f t="shared" si="1"/>
        <v>0</v>
      </c>
      <c r="V27" s="52"/>
      <c r="W27" s="76"/>
      <c r="Y27" s="79"/>
      <c r="Z27" s="51"/>
      <c r="AB27" s="52"/>
      <c r="AC27" s="76">
        <f t="shared" si="2"/>
        <v>0</v>
      </c>
    </row>
    <row r="28" spans="2:29">
      <c r="B28" s="608"/>
      <c r="C28" s="79"/>
      <c r="D28" s="79"/>
      <c r="E28" s="79"/>
      <c r="F28" s="66">
        <v>0</v>
      </c>
      <c r="G28" s="51">
        <f t="shared" si="0"/>
        <v>0</v>
      </c>
      <c r="H28" s="60"/>
      <c r="I28" s="597"/>
      <c r="J28" s="171"/>
      <c r="K28" s="49"/>
      <c r="L28" s="49"/>
      <c r="M28" s="50"/>
      <c r="O28" s="601"/>
      <c r="P28" s="67"/>
      <c r="Q28" s="57"/>
      <c r="R28" s="68"/>
      <c r="S28" s="68"/>
      <c r="T28" s="68">
        <f t="shared" si="1"/>
        <v>0</v>
      </c>
      <c r="V28" s="52"/>
      <c r="W28" s="76"/>
      <c r="Y28" s="79"/>
      <c r="Z28" s="51"/>
      <c r="AB28" s="52"/>
      <c r="AC28" s="76">
        <f t="shared" si="2"/>
        <v>0</v>
      </c>
    </row>
    <row r="29" spans="2:29">
      <c r="B29" s="608"/>
      <c r="C29" s="79"/>
      <c r="D29" s="79"/>
      <c r="E29" s="79"/>
      <c r="F29" s="66">
        <v>0</v>
      </c>
      <c r="G29" s="51">
        <f t="shared" si="0"/>
        <v>0</v>
      </c>
      <c r="H29" s="60"/>
      <c r="I29" s="597"/>
      <c r="J29" s="171"/>
      <c r="K29" s="49"/>
      <c r="L29" s="49"/>
      <c r="M29" s="50"/>
      <c r="O29" s="601"/>
      <c r="P29" s="67"/>
      <c r="Q29" s="57"/>
      <c r="R29" s="68"/>
      <c r="S29" s="68"/>
      <c r="T29" s="68">
        <f t="shared" si="1"/>
        <v>0</v>
      </c>
      <c r="V29" s="52"/>
      <c r="W29" s="76"/>
      <c r="Y29" s="79"/>
      <c r="Z29" s="51"/>
      <c r="AB29" s="52"/>
      <c r="AC29" s="76">
        <f t="shared" si="2"/>
        <v>0</v>
      </c>
    </row>
    <row r="30" spans="2:29">
      <c r="B30" s="608"/>
      <c r="C30" s="79"/>
      <c r="D30" s="79"/>
      <c r="E30" s="79"/>
      <c r="F30" s="66">
        <v>0</v>
      </c>
      <c r="G30" s="51">
        <f t="shared" si="0"/>
        <v>0</v>
      </c>
      <c r="H30" s="60"/>
      <c r="I30" s="597"/>
      <c r="J30" s="171"/>
      <c r="K30" s="82"/>
      <c r="L30" s="82"/>
      <c r="M30" s="50"/>
      <c r="O30" s="601"/>
      <c r="P30" s="67"/>
      <c r="Q30" s="57"/>
      <c r="R30" s="68"/>
      <c r="S30" s="68"/>
      <c r="T30" s="68">
        <f t="shared" si="1"/>
        <v>0</v>
      </c>
      <c r="V30" s="52"/>
      <c r="W30" s="76"/>
      <c r="Y30" s="79"/>
      <c r="Z30" s="51"/>
      <c r="AB30" s="52"/>
      <c r="AC30" s="76">
        <f t="shared" si="2"/>
        <v>0</v>
      </c>
    </row>
    <row r="31" spans="2:29">
      <c r="B31" s="608"/>
      <c r="C31" s="79"/>
      <c r="D31" s="79"/>
      <c r="E31" s="79"/>
      <c r="F31" s="66">
        <v>0</v>
      </c>
      <c r="G31" s="51">
        <f t="shared" si="0"/>
        <v>0</v>
      </c>
      <c r="H31" s="60"/>
      <c r="I31" s="597"/>
      <c r="J31" s="171"/>
      <c r="K31" s="82"/>
      <c r="L31" s="82"/>
      <c r="M31" s="50"/>
      <c r="O31" s="601"/>
      <c r="P31" s="67"/>
      <c r="Q31" s="57"/>
      <c r="R31" s="68"/>
      <c r="S31" s="68"/>
      <c r="T31" s="68">
        <f t="shared" si="1"/>
        <v>0</v>
      </c>
      <c r="V31" s="52"/>
      <c r="W31" s="76"/>
      <c r="Y31" s="79"/>
      <c r="Z31" s="51"/>
      <c r="AB31" s="52"/>
      <c r="AC31" s="76">
        <f t="shared" si="2"/>
        <v>0</v>
      </c>
    </row>
    <row r="32" spans="2:29">
      <c r="B32" s="608"/>
      <c r="C32" s="79"/>
      <c r="D32" s="79"/>
      <c r="E32" s="79"/>
      <c r="F32" s="66">
        <v>0</v>
      </c>
      <c r="G32" s="51">
        <f t="shared" si="0"/>
        <v>0</v>
      </c>
      <c r="H32" s="60"/>
      <c r="I32" s="597"/>
      <c r="J32" s="171"/>
      <c r="K32" s="82"/>
      <c r="L32" s="82"/>
      <c r="M32" s="50"/>
      <c r="O32" s="601"/>
      <c r="P32" s="67"/>
      <c r="Q32" s="57"/>
      <c r="R32" s="68"/>
      <c r="S32" s="68"/>
      <c r="T32" s="68">
        <f t="shared" si="1"/>
        <v>0</v>
      </c>
      <c r="V32" s="52"/>
      <c r="W32" s="76"/>
      <c r="Y32" s="79"/>
      <c r="Z32" s="51"/>
      <c r="AB32" s="52"/>
      <c r="AC32" s="76">
        <f t="shared" si="2"/>
        <v>0</v>
      </c>
    </row>
    <row r="33" spans="2:29">
      <c r="B33" s="608"/>
      <c r="C33" s="79"/>
      <c r="D33" s="79"/>
      <c r="E33" s="79"/>
      <c r="F33" s="66">
        <v>0</v>
      </c>
      <c r="G33" s="51">
        <f t="shared" si="0"/>
        <v>0</v>
      </c>
      <c r="H33" s="60"/>
      <c r="I33" s="597"/>
      <c r="J33" s="171"/>
      <c r="K33" s="84"/>
      <c r="L33" s="84"/>
      <c r="M33" s="50"/>
      <c r="O33" s="601"/>
      <c r="P33" s="67"/>
      <c r="Q33" s="57"/>
      <c r="R33" s="68"/>
      <c r="S33" s="68"/>
      <c r="T33" s="68">
        <f t="shared" si="1"/>
        <v>0</v>
      </c>
      <c r="V33" s="52"/>
      <c r="W33" s="76"/>
      <c r="Y33" s="79"/>
      <c r="Z33" s="51"/>
      <c r="AB33" s="52"/>
      <c r="AC33" s="76">
        <f t="shared" si="2"/>
        <v>0</v>
      </c>
    </row>
    <row r="34" spans="2:29">
      <c r="B34" s="608"/>
      <c r="C34" s="79"/>
      <c r="D34" s="79"/>
      <c r="E34" s="79"/>
      <c r="F34" s="66">
        <v>0</v>
      </c>
      <c r="G34" s="51">
        <f t="shared" si="0"/>
        <v>0</v>
      </c>
      <c r="H34" s="60"/>
      <c r="I34" s="597"/>
      <c r="O34" s="601"/>
      <c r="P34" s="67"/>
      <c r="Q34" s="57"/>
      <c r="R34" s="68"/>
      <c r="S34" s="68"/>
      <c r="T34" s="68">
        <f t="shared" si="1"/>
        <v>0</v>
      </c>
      <c r="V34" s="52"/>
      <c r="W34" s="76"/>
      <c r="Y34" s="79"/>
      <c r="Z34" s="51"/>
      <c r="AB34" s="52"/>
      <c r="AC34" s="76">
        <f t="shared" si="2"/>
        <v>0</v>
      </c>
    </row>
    <row r="35" spans="2:29">
      <c r="B35" s="608"/>
      <c r="C35" s="79"/>
      <c r="D35" s="79"/>
      <c r="E35" s="79"/>
      <c r="F35" s="66">
        <v>0</v>
      </c>
      <c r="G35" s="51">
        <f t="shared" si="0"/>
        <v>0</v>
      </c>
      <c r="H35" s="60"/>
      <c r="I35" s="598"/>
      <c r="O35" s="602"/>
      <c r="P35" s="85"/>
      <c r="Q35" s="86"/>
      <c r="R35" s="87"/>
      <c r="S35" s="88"/>
      <c r="T35" s="68">
        <f t="shared" si="1"/>
        <v>0</v>
      </c>
      <c r="V35" s="52"/>
      <c r="W35" s="76"/>
      <c r="Y35" s="79"/>
      <c r="Z35" s="51"/>
      <c r="AB35" s="52"/>
      <c r="AC35" s="76">
        <f t="shared" si="2"/>
        <v>0</v>
      </c>
    </row>
    <row r="36" spans="2:29">
      <c r="B36" s="609"/>
      <c r="C36" s="79"/>
      <c r="D36" s="79"/>
      <c r="E36" s="79"/>
      <c r="F36" s="66">
        <v>0</v>
      </c>
      <c r="G36" s="51">
        <f t="shared" si="0"/>
        <v>0</v>
      </c>
      <c r="H36" s="60"/>
      <c r="R36" s="89"/>
      <c r="V36" s="52"/>
      <c r="W36" s="76"/>
      <c r="Y36" s="79"/>
      <c r="Z36" s="51"/>
      <c r="AB36" s="52"/>
      <c r="AC36" s="76">
        <f t="shared" si="2"/>
        <v>0</v>
      </c>
    </row>
    <row r="37" spans="2:29">
      <c r="B37" s="69" t="s">
        <v>26</v>
      </c>
      <c r="C37" s="89"/>
      <c r="D37" s="333">
        <f>SUM(D4:D36)</f>
        <v>4</v>
      </c>
      <c r="E37" s="90">
        <f>G37/D37</f>
        <v>41.620000000000005</v>
      </c>
      <c r="F37" s="91"/>
      <c r="G37" s="92">
        <f>SUM(G4:G36)</f>
        <v>166.48000000000002</v>
      </c>
      <c r="V37" s="52"/>
      <c r="W37" s="76"/>
      <c r="Y37" s="79"/>
      <c r="Z37" s="51"/>
      <c r="AB37" s="52"/>
      <c r="AC37" s="76">
        <f t="shared" si="2"/>
        <v>0</v>
      </c>
    </row>
    <row r="38" spans="2:29">
      <c r="E38" s="93" t="s">
        <v>27</v>
      </c>
      <c r="V38" s="52"/>
      <c r="W38" s="76"/>
      <c r="Y38" s="79"/>
      <c r="Z38" s="51"/>
    </row>
    <row r="39" spans="2:29">
      <c r="W39" s="94">
        <f>SUM(W5:W38)</f>
        <v>29.31</v>
      </c>
      <c r="Z39" s="94">
        <f>SUM(Z5:Z38)</f>
        <v>1.72</v>
      </c>
    </row>
  </sheetData>
  <mergeCells count="10">
    <mergeCell ref="B4:B36"/>
    <mergeCell ref="I4:I35"/>
    <mergeCell ref="O4:O35"/>
    <mergeCell ref="B2:C2"/>
    <mergeCell ref="D2:G2"/>
    <mergeCell ref="I1:J1"/>
    <mergeCell ref="AB2:AC2"/>
    <mergeCell ref="V3:W3"/>
    <mergeCell ref="Y3:Z3"/>
    <mergeCell ref="AB3:AC3"/>
  </mergeCells>
  <hyperlinks>
    <hyperlink ref="B3" location="CARTEIRA!A1" display="EGIE3" xr:uid="{00000000-0004-0000-1300-000000000000}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12">
    <tabColor theme="9" tint="0.59999389629810485"/>
  </sheetPr>
  <dimension ref="A2:AE40"/>
  <sheetViews>
    <sheetView zoomScale="82" zoomScaleNormal="82" workbookViewId="0">
      <pane xSplit="2" ySplit="3" topLeftCell="C4" activePane="bottomRight" state="frozen"/>
      <selection pane="bottomRight" activeCell="C1" sqref="C1"/>
      <selection pane="bottomLeft" activeCell="A4" sqref="A4"/>
      <selection pane="topRight" activeCell="C1" sqref="C1"/>
    </sheetView>
  </sheetViews>
  <sheetFormatPr defaultColWidth="0" defaultRowHeight="15"/>
  <cols>
    <col min="1" max="1" width="1.28515625" style="58" customWidth="1"/>
    <col min="2" max="2" width="9.140625" style="58" customWidth="1"/>
    <col min="3" max="3" width="11.28515625" style="58" bestFit="1" customWidth="1"/>
    <col min="4" max="4" width="9.140625" style="58" customWidth="1"/>
    <col min="5" max="5" width="13.42578125" style="58" bestFit="1" customWidth="1"/>
    <col min="6" max="6" width="11.28515625" style="58" bestFit="1" customWidth="1"/>
    <col min="7" max="7" width="13.140625" style="58" customWidth="1"/>
    <col min="8" max="8" width="1.7109375" style="58" customWidth="1"/>
    <col min="9" max="9" width="9.140625" style="58" customWidth="1"/>
    <col min="10" max="10" width="11.28515625" style="58" bestFit="1" customWidth="1"/>
    <col min="11" max="12" width="9.140625" style="58" customWidth="1"/>
    <col min="13" max="13" width="11.7109375" style="58" bestFit="1" customWidth="1"/>
    <col min="14" max="14" width="1.28515625" style="58" customWidth="1"/>
    <col min="15" max="15" width="9.140625" style="58" customWidth="1"/>
    <col min="16" max="16" width="10.7109375" style="58" bestFit="1" customWidth="1"/>
    <col min="17" max="18" width="9.140625" style="58" customWidth="1"/>
    <col min="19" max="19" width="10.28515625" style="58" bestFit="1" customWidth="1"/>
    <col min="20" max="20" width="10.140625" style="58" bestFit="1" customWidth="1"/>
    <col min="21" max="21" width="2.42578125" style="58" customWidth="1"/>
    <col min="22" max="22" width="11" style="58" bestFit="1" customWidth="1"/>
    <col min="23" max="23" width="9.140625" style="58" customWidth="1"/>
    <col min="24" max="24" width="1.42578125" style="58" customWidth="1"/>
    <col min="25" max="25" width="11.7109375" style="58" bestFit="1" customWidth="1"/>
    <col min="26" max="27" width="9.140625" style="58" customWidth="1"/>
    <col min="28" max="28" width="10.7109375" style="58" bestFit="1" customWidth="1"/>
    <col min="29" max="29" width="10.140625" style="58" bestFit="1" customWidth="1"/>
    <col min="30" max="30" width="9.140625" style="58" customWidth="1"/>
    <col min="31" max="31" width="0" style="58" hidden="1" customWidth="1"/>
    <col min="32" max="16384" width="9.140625" style="58" hidden="1"/>
  </cols>
  <sheetData>
    <row r="2" spans="2:30">
      <c r="B2" s="613" t="s">
        <v>80</v>
      </c>
      <c r="C2" s="614"/>
      <c r="D2" s="617" t="s">
        <v>81</v>
      </c>
      <c r="E2" s="618"/>
      <c r="F2" s="618"/>
      <c r="G2" s="618"/>
      <c r="M2" s="59" t="s">
        <v>2</v>
      </c>
      <c r="S2" s="60" t="s">
        <v>3</v>
      </c>
      <c r="T2" s="336" t="s">
        <v>4</v>
      </c>
      <c r="AB2" s="603" t="s">
        <v>5</v>
      </c>
      <c r="AC2" s="603"/>
    </row>
    <row r="3" spans="2:30" ht="27.75">
      <c r="B3" s="22" t="s">
        <v>82</v>
      </c>
      <c r="C3" s="328" t="s">
        <v>7</v>
      </c>
      <c r="D3" s="329" t="s">
        <v>8</v>
      </c>
      <c r="E3" s="329" t="s">
        <v>9</v>
      </c>
      <c r="F3" s="329" t="s">
        <v>10</v>
      </c>
      <c r="G3" s="328" t="s">
        <v>11</v>
      </c>
      <c r="I3" s="61" t="str">
        <f>(B3)</f>
        <v>SAPR4</v>
      </c>
      <c r="J3" s="328" t="s">
        <v>7</v>
      </c>
      <c r="K3" s="329" t="s">
        <v>8</v>
      </c>
      <c r="L3" s="329" t="s">
        <v>9</v>
      </c>
      <c r="M3" s="329" t="s">
        <v>12</v>
      </c>
      <c r="O3" s="61" t="str">
        <f>(B3)</f>
        <v>SAPR4</v>
      </c>
      <c r="P3" s="328" t="s">
        <v>13</v>
      </c>
      <c r="Q3" s="328" t="s">
        <v>8</v>
      </c>
      <c r="R3" s="328" t="s">
        <v>14</v>
      </c>
      <c r="S3" s="329" t="s">
        <v>15</v>
      </c>
      <c r="T3" s="329" t="s">
        <v>16</v>
      </c>
      <c r="V3" s="604" t="s">
        <v>17</v>
      </c>
      <c r="W3" s="604"/>
      <c r="Y3" s="605" t="s">
        <v>18</v>
      </c>
      <c r="Z3" s="605"/>
      <c r="AA3" s="62" t="s">
        <v>19</v>
      </c>
      <c r="AB3" s="606" t="s">
        <v>20</v>
      </c>
      <c r="AC3" s="606"/>
    </row>
    <row r="4" spans="2:30">
      <c r="B4" s="660" t="s">
        <v>21</v>
      </c>
      <c r="C4" s="70">
        <v>43818</v>
      </c>
      <c r="D4" s="52">
        <v>5</v>
      </c>
      <c r="E4" s="51">
        <v>19.66</v>
      </c>
      <c r="F4" s="66">
        <v>0</v>
      </c>
      <c r="G4" s="51">
        <f>(E4*D4)+F4</f>
        <v>98.3</v>
      </c>
      <c r="H4" s="60"/>
      <c r="I4" s="596" t="s">
        <v>2</v>
      </c>
      <c r="J4" s="413">
        <v>2019</v>
      </c>
      <c r="K4" s="400">
        <v>5</v>
      </c>
      <c r="L4" s="400">
        <v>19.66</v>
      </c>
      <c r="M4" s="401">
        <f>(G4)</f>
        <v>98.3</v>
      </c>
      <c r="O4" s="600" t="s">
        <v>4</v>
      </c>
      <c r="P4" s="67"/>
      <c r="Q4" s="57"/>
      <c r="R4" s="68"/>
      <c r="S4" s="68"/>
      <c r="T4" s="68">
        <f>(R4*Q4)+S4</f>
        <v>0</v>
      </c>
      <c r="V4" s="52" t="s">
        <v>22</v>
      </c>
      <c r="W4" s="52" t="s">
        <v>23</v>
      </c>
      <c r="Y4" s="52" t="s">
        <v>22</v>
      </c>
      <c r="Z4" s="52" t="s">
        <v>23</v>
      </c>
      <c r="AA4" s="336" t="s">
        <v>24</v>
      </c>
      <c r="AB4" s="52" t="s">
        <v>25</v>
      </c>
      <c r="AC4" s="52" t="s">
        <v>23</v>
      </c>
      <c r="AD4" s="69"/>
    </row>
    <row r="5" spans="2:30">
      <c r="B5" s="661"/>
      <c r="C5" s="70">
        <v>43903</v>
      </c>
      <c r="D5" s="52">
        <v>2</v>
      </c>
      <c r="E5" s="51">
        <v>17.64</v>
      </c>
      <c r="F5" s="66">
        <v>0</v>
      </c>
      <c r="G5" s="51">
        <f>(E5*D5)+F5</f>
        <v>35.28</v>
      </c>
      <c r="H5" s="60"/>
      <c r="I5" s="597"/>
      <c r="J5" s="664" t="s">
        <v>83</v>
      </c>
      <c r="K5" s="665"/>
      <c r="L5" s="665"/>
      <c r="M5" s="666"/>
      <c r="O5" s="601"/>
      <c r="P5" s="73"/>
      <c r="Q5" s="46"/>
      <c r="R5" s="74"/>
      <c r="S5" s="74"/>
      <c r="T5" s="68">
        <f t="shared" ref="T5:T35" si="0">(R5*Q5)+S5</f>
        <v>0</v>
      </c>
      <c r="V5" s="75">
        <v>44736</v>
      </c>
      <c r="W5" s="76">
        <v>1.44</v>
      </c>
      <c r="Y5" s="75">
        <v>44004</v>
      </c>
      <c r="Z5" s="51">
        <v>1.36</v>
      </c>
      <c r="AA5" s="336"/>
      <c r="AB5" s="75"/>
      <c r="AC5" s="76">
        <f>(T4)</f>
        <v>0</v>
      </c>
    </row>
    <row r="6" spans="2:30">
      <c r="B6" s="661"/>
      <c r="C6" s="662" t="s">
        <v>84</v>
      </c>
      <c r="D6" s="663"/>
      <c r="E6" s="663"/>
      <c r="F6" s="663"/>
      <c r="G6" s="663"/>
      <c r="H6" s="60"/>
      <c r="I6" s="597"/>
      <c r="J6" s="413">
        <v>2020</v>
      </c>
      <c r="K6" s="400">
        <v>71</v>
      </c>
      <c r="L6" s="400">
        <v>5.27</v>
      </c>
      <c r="M6" s="401">
        <v>374.12</v>
      </c>
      <c r="O6" s="601"/>
      <c r="P6" s="67"/>
      <c r="Q6" s="57"/>
      <c r="R6" s="68"/>
      <c r="S6" s="68"/>
      <c r="T6" s="68">
        <f t="shared" si="0"/>
        <v>0</v>
      </c>
      <c r="V6" s="177"/>
      <c r="W6" s="96"/>
      <c r="Y6" s="177"/>
      <c r="Z6" s="97"/>
      <c r="AA6" s="336"/>
      <c r="AB6" s="78"/>
      <c r="AC6" s="76">
        <f t="shared" ref="AC6:AC37" si="1">(T5)</f>
        <v>0</v>
      </c>
    </row>
    <row r="7" spans="2:30">
      <c r="B7" s="661"/>
      <c r="C7" s="332">
        <v>43920</v>
      </c>
      <c r="D7" s="334">
        <v>21</v>
      </c>
      <c r="E7" s="161">
        <v>6.36</v>
      </c>
      <c r="F7" s="66">
        <v>0</v>
      </c>
      <c r="G7" s="76">
        <f>(E7*D7)+F7</f>
        <v>133.56</v>
      </c>
      <c r="H7" s="60"/>
      <c r="I7" s="597"/>
      <c r="J7" s="413">
        <v>2021</v>
      </c>
      <c r="K7" s="400">
        <v>120</v>
      </c>
      <c r="L7" s="400">
        <v>4.8099999999999996</v>
      </c>
      <c r="M7" s="401">
        <v>577.70000000000005</v>
      </c>
      <c r="O7" s="601"/>
      <c r="P7" s="67"/>
      <c r="Q7" s="57"/>
      <c r="R7" s="68"/>
      <c r="S7" s="68"/>
      <c r="T7" s="68">
        <f t="shared" si="0"/>
        <v>0</v>
      </c>
      <c r="V7" s="75"/>
      <c r="W7" s="76"/>
      <c r="Y7" s="70">
        <v>44365</v>
      </c>
      <c r="Z7" s="51">
        <v>6.21</v>
      </c>
      <c r="AB7" s="52"/>
      <c r="AC7" s="76">
        <f t="shared" si="1"/>
        <v>0</v>
      </c>
    </row>
    <row r="8" spans="2:30">
      <c r="B8" s="661"/>
      <c r="C8" s="70">
        <v>43958</v>
      </c>
      <c r="D8" s="52">
        <v>50</v>
      </c>
      <c r="E8" s="76">
        <v>4.8099999999999996</v>
      </c>
      <c r="F8" s="66">
        <v>0.06</v>
      </c>
      <c r="G8" s="76">
        <f t="shared" ref="G8:G38" si="2">(E8*D8)+F8</f>
        <v>240.55999999999997</v>
      </c>
      <c r="H8" s="60"/>
      <c r="I8" s="597"/>
      <c r="J8" s="416"/>
      <c r="K8" s="414"/>
      <c r="L8" s="414"/>
      <c r="M8" s="415"/>
      <c r="O8" s="601"/>
      <c r="P8" s="67"/>
      <c r="Q8" s="57"/>
      <c r="R8" s="68"/>
      <c r="S8" s="68"/>
      <c r="T8" s="68">
        <f t="shared" si="0"/>
        <v>0</v>
      </c>
      <c r="V8" s="52"/>
      <c r="W8" s="76"/>
      <c r="Y8" s="70">
        <v>44365</v>
      </c>
      <c r="Z8" s="51">
        <v>6.01</v>
      </c>
      <c r="AB8" s="52"/>
      <c r="AC8" s="76">
        <f t="shared" si="1"/>
        <v>0</v>
      </c>
    </row>
    <row r="9" spans="2:30">
      <c r="B9" s="661"/>
      <c r="C9" s="70">
        <v>44236</v>
      </c>
      <c r="D9" s="52">
        <v>9</v>
      </c>
      <c r="E9" s="76">
        <v>4.4000000000000004</v>
      </c>
      <c r="F9" s="66">
        <v>0</v>
      </c>
      <c r="G9" s="76">
        <f t="shared" si="2"/>
        <v>39.6</v>
      </c>
      <c r="H9" s="60"/>
      <c r="I9" s="597"/>
      <c r="J9" s="77"/>
      <c r="K9" s="49"/>
      <c r="L9" s="49"/>
      <c r="M9" s="50"/>
      <c r="O9" s="601"/>
      <c r="P9" s="67"/>
      <c r="Q9" s="57"/>
      <c r="R9" s="68"/>
      <c r="S9" s="68"/>
      <c r="T9" s="68">
        <f t="shared" si="0"/>
        <v>0</v>
      </c>
      <c r="V9" s="52"/>
      <c r="W9" s="76"/>
      <c r="Y9" s="378">
        <f>SUM(Z7:Z8)</f>
        <v>12.219999999999999</v>
      </c>
      <c r="Z9" s="259"/>
      <c r="AB9" s="52"/>
      <c r="AC9" s="76">
        <f t="shared" si="1"/>
        <v>0</v>
      </c>
    </row>
    <row r="10" spans="2:30">
      <c r="B10" s="661"/>
      <c r="C10" s="70">
        <v>44246</v>
      </c>
      <c r="D10" s="52">
        <v>10</v>
      </c>
      <c r="E10" s="76">
        <v>4.21</v>
      </c>
      <c r="F10" s="66">
        <v>0</v>
      </c>
      <c r="G10" s="76">
        <f t="shared" si="2"/>
        <v>42.1</v>
      </c>
      <c r="H10" s="60"/>
      <c r="I10" s="597"/>
      <c r="J10" s="77"/>
      <c r="K10" s="49"/>
      <c r="L10" s="49"/>
      <c r="M10" s="50"/>
      <c r="O10" s="601"/>
      <c r="P10" s="67"/>
      <c r="Q10" s="57"/>
      <c r="R10" s="68"/>
      <c r="S10" s="68"/>
      <c r="T10" s="68">
        <f t="shared" si="0"/>
        <v>0</v>
      </c>
      <c r="V10" s="52"/>
      <c r="W10" s="76"/>
      <c r="Y10" s="70">
        <v>44736</v>
      </c>
      <c r="Z10" s="51">
        <v>10.52</v>
      </c>
      <c r="AB10" s="52"/>
      <c r="AC10" s="76">
        <f t="shared" si="1"/>
        <v>0</v>
      </c>
    </row>
    <row r="11" spans="2:30">
      <c r="B11" s="661"/>
      <c r="C11" s="70">
        <v>44260</v>
      </c>
      <c r="D11" s="52">
        <v>20</v>
      </c>
      <c r="E11" s="76">
        <v>4.09</v>
      </c>
      <c r="F11" s="66">
        <v>0</v>
      </c>
      <c r="G11" s="76">
        <f t="shared" si="2"/>
        <v>81.8</v>
      </c>
      <c r="H11" s="60"/>
      <c r="I11" s="597"/>
      <c r="J11" s="77"/>
      <c r="K11" s="49"/>
      <c r="L11" s="49"/>
      <c r="M11" s="50"/>
      <c r="O11" s="601"/>
      <c r="P11" s="67"/>
      <c r="Q11" s="57"/>
      <c r="R11" s="68"/>
      <c r="S11" s="68"/>
      <c r="T11" s="68">
        <f t="shared" si="0"/>
        <v>0</v>
      </c>
      <c r="V11" s="52"/>
      <c r="W11" s="76"/>
      <c r="Y11" s="70">
        <v>44736</v>
      </c>
      <c r="Z11" s="51">
        <v>12.17</v>
      </c>
      <c r="AB11" s="52"/>
      <c r="AC11" s="76">
        <f t="shared" si="1"/>
        <v>0</v>
      </c>
    </row>
    <row r="12" spans="2:30">
      <c r="B12" s="661"/>
      <c r="C12" s="70">
        <v>44263</v>
      </c>
      <c r="D12" s="52">
        <v>10</v>
      </c>
      <c r="E12" s="76">
        <v>4</v>
      </c>
      <c r="F12" s="66">
        <v>0.08</v>
      </c>
      <c r="G12" s="76">
        <f t="shared" si="2"/>
        <v>40.08</v>
      </c>
      <c r="H12" s="60"/>
      <c r="I12" s="597"/>
      <c r="J12" s="77"/>
      <c r="K12" s="49"/>
      <c r="L12" s="49"/>
      <c r="M12" s="50"/>
      <c r="O12" s="601"/>
      <c r="P12" s="67"/>
      <c r="Q12" s="57"/>
      <c r="R12" s="68"/>
      <c r="S12" s="68"/>
      <c r="T12" s="68">
        <f t="shared" si="0"/>
        <v>0</v>
      </c>
      <c r="V12" s="52"/>
      <c r="W12" s="76"/>
      <c r="Y12" s="202">
        <f>SUM(Z10:Z11)</f>
        <v>22.689999999999998</v>
      </c>
      <c r="Z12" s="97"/>
      <c r="AB12" s="52"/>
      <c r="AC12" s="76">
        <f t="shared" si="1"/>
        <v>0</v>
      </c>
    </row>
    <row r="13" spans="2:30">
      <c r="B13" s="661"/>
      <c r="C13" s="70">
        <v>44872</v>
      </c>
      <c r="D13" s="52">
        <v>20</v>
      </c>
      <c r="E13" s="475">
        <v>3.7</v>
      </c>
      <c r="F13" s="66">
        <v>0.03</v>
      </c>
      <c r="G13" s="76">
        <f t="shared" si="2"/>
        <v>74.03</v>
      </c>
      <c r="H13" s="60"/>
      <c r="I13" s="597"/>
      <c r="J13" s="77"/>
      <c r="K13" s="49"/>
      <c r="L13" s="49"/>
      <c r="M13" s="50"/>
      <c r="O13" s="601"/>
      <c r="P13" s="67"/>
      <c r="Q13" s="57"/>
      <c r="R13" s="68"/>
      <c r="S13" s="68"/>
      <c r="T13" s="68">
        <f t="shared" si="0"/>
        <v>0</v>
      </c>
      <c r="V13" s="52"/>
      <c r="W13" s="76"/>
      <c r="Y13" s="70">
        <v>45104</v>
      </c>
      <c r="Z13" s="51">
        <v>33.340000000000003</v>
      </c>
      <c r="AB13" s="52"/>
      <c r="AC13" s="76">
        <f t="shared" si="1"/>
        <v>0</v>
      </c>
    </row>
    <row r="14" spans="2:30">
      <c r="B14" s="661"/>
      <c r="C14" s="70"/>
      <c r="D14" s="52"/>
      <c r="E14" s="475"/>
      <c r="F14" s="66">
        <v>0</v>
      </c>
      <c r="G14" s="76">
        <f t="shared" si="2"/>
        <v>0</v>
      </c>
      <c r="H14" s="60"/>
      <c r="I14" s="597"/>
      <c r="J14" s="77"/>
      <c r="K14" s="49"/>
      <c r="L14" s="49"/>
      <c r="M14" s="50"/>
      <c r="O14" s="601"/>
      <c r="P14" s="67"/>
      <c r="Q14" s="57"/>
      <c r="R14" s="68"/>
      <c r="S14" s="68"/>
      <c r="T14" s="68">
        <f t="shared" si="0"/>
        <v>0</v>
      </c>
      <c r="V14" s="52"/>
      <c r="W14" s="76"/>
      <c r="Y14" s="79"/>
      <c r="Z14" s="51"/>
      <c r="AB14" s="52"/>
      <c r="AC14" s="76">
        <f t="shared" si="1"/>
        <v>0</v>
      </c>
    </row>
    <row r="15" spans="2:30">
      <c r="B15" s="661"/>
      <c r="C15" s="70"/>
      <c r="D15" s="52"/>
      <c r="E15" s="475"/>
      <c r="F15" s="66">
        <v>0</v>
      </c>
      <c r="G15" s="76">
        <f t="shared" si="2"/>
        <v>0</v>
      </c>
      <c r="H15" s="60"/>
      <c r="I15" s="597"/>
      <c r="J15" s="77"/>
      <c r="K15" s="49"/>
      <c r="L15" s="49"/>
      <c r="M15" s="50"/>
      <c r="O15" s="601"/>
      <c r="P15" s="67"/>
      <c r="Q15" s="57"/>
      <c r="R15" s="68"/>
      <c r="S15" s="68"/>
      <c r="T15" s="68">
        <f t="shared" si="0"/>
        <v>0</v>
      </c>
      <c r="V15" s="52"/>
      <c r="W15" s="76"/>
      <c r="Y15" s="79"/>
      <c r="Z15" s="51"/>
      <c r="AB15" s="52"/>
      <c r="AC15" s="76">
        <f t="shared" si="1"/>
        <v>0</v>
      </c>
    </row>
    <row r="16" spans="2:30">
      <c r="B16" s="661"/>
      <c r="C16" s="70"/>
      <c r="D16" s="52"/>
      <c r="E16" s="475"/>
      <c r="F16" s="66">
        <v>0</v>
      </c>
      <c r="G16" s="76">
        <f t="shared" si="2"/>
        <v>0</v>
      </c>
      <c r="H16" s="60"/>
      <c r="I16" s="597"/>
      <c r="J16" s="77"/>
      <c r="K16" s="49"/>
      <c r="L16" s="49"/>
      <c r="M16" s="50"/>
      <c r="O16" s="601"/>
      <c r="P16" s="67"/>
      <c r="Q16" s="57"/>
      <c r="R16" s="68"/>
      <c r="S16" s="68"/>
      <c r="T16" s="68">
        <f t="shared" si="0"/>
        <v>0</v>
      </c>
      <c r="V16" s="52"/>
      <c r="W16" s="76"/>
      <c r="Y16" s="79"/>
      <c r="Z16" s="51"/>
      <c r="AB16" s="52"/>
      <c r="AC16" s="76">
        <f t="shared" si="1"/>
        <v>0</v>
      </c>
    </row>
    <row r="17" spans="2:29">
      <c r="B17" s="661"/>
      <c r="C17" s="70"/>
      <c r="D17" s="52"/>
      <c r="E17" s="475"/>
      <c r="F17" s="66">
        <v>0</v>
      </c>
      <c r="G17" s="76">
        <f t="shared" si="2"/>
        <v>0</v>
      </c>
      <c r="H17" s="60"/>
      <c r="I17" s="597"/>
      <c r="J17" s="77"/>
      <c r="K17" s="49"/>
      <c r="L17" s="49"/>
      <c r="M17" s="50"/>
      <c r="O17" s="601"/>
      <c r="P17" s="67"/>
      <c r="Q17" s="57"/>
      <c r="R17" s="68"/>
      <c r="S17" s="68"/>
      <c r="T17" s="68">
        <f t="shared" si="0"/>
        <v>0</v>
      </c>
      <c r="V17" s="52"/>
      <c r="W17" s="76"/>
      <c r="Y17" s="79"/>
      <c r="Z17" s="51"/>
      <c r="AB17" s="52"/>
      <c r="AC17" s="76">
        <f t="shared" si="1"/>
        <v>0</v>
      </c>
    </row>
    <row r="18" spans="2:29">
      <c r="B18" s="661"/>
      <c r="C18" s="70"/>
      <c r="D18" s="52"/>
      <c r="E18" s="475"/>
      <c r="F18" s="66">
        <v>0</v>
      </c>
      <c r="G18" s="76">
        <f t="shared" si="2"/>
        <v>0</v>
      </c>
      <c r="H18" s="60"/>
      <c r="I18" s="597"/>
      <c r="J18" s="77"/>
      <c r="K18" s="49"/>
      <c r="L18" s="49"/>
      <c r="M18" s="50"/>
      <c r="O18" s="601"/>
      <c r="P18" s="67"/>
      <c r="Q18" s="57"/>
      <c r="R18" s="68"/>
      <c r="S18" s="68"/>
      <c r="T18" s="68">
        <f t="shared" si="0"/>
        <v>0</v>
      </c>
      <c r="V18" s="52"/>
      <c r="W18" s="76"/>
      <c r="Y18" s="79"/>
      <c r="Z18" s="51"/>
      <c r="AB18" s="52"/>
      <c r="AC18" s="76">
        <f t="shared" si="1"/>
        <v>0</v>
      </c>
    </row>
    <row r="19" spans="2:29">
      <c r="B19" s="661"/>
      <c r="C19" s="70"/>
      <c r="D19" s="52"/>
      <c r="E19" s="475"/>
      <c r="F19" s="66">
        <v>0</v>
      </c>
      <c r="G19" s="76">
        <f t="shared" si="2"/>
        <v>0</v>
      </c>
      <c r="H19" s="60"/>
      <c r="I19" s="597"/>
      <c r="J19" s="77"/>
      <c r="K19" s="49"/>
      <c r="L19" s="49"/>
      <c r="M19" s="50"/>
      <c r="O19" s="601"/>
      <c r="P19" s="67"/>
      <c r="Q19" s="57"/>
      <c r="R19" s="68"/>
      <c r="S19" s="68"/>
      <c r="T19" s="68">
        <f t="shared" si="0"/>
        <v>0</v>
      </c>
      <c r="V19" s="52"/>
      <c r="W19" s="76"/>
      <c r="Y19" s="79"/>
      <c r="Z19" s="51"/>
      <c r="AB19" s="52"/>
      <c r="AC19" s="76">
        <f t="shared" si="1"/>
        <v>0</v>
      </c>
    </row>
    <row r="20" spans="2:29">
      <c r="B20" s="661"/>
      <c r="C20" s="70"/>
      <c r="D20" s="52"/>
      <c r="E20" s="475"/>
      <c r="F20" s="66">
        <v>0</v>
      </c>
      <c r="G20" s="76">
        <f t="shared" si="2"/>
        <v>0</v>
      </c>
      <c r="H20" s="60"/>
      <c r="I20" s="597"/>
      <c r="J20" s="77"/>
      <c r="K20" s="49"/>
      <c r="L20" s="49"/>
      <c r="M20" s="50"/>
      <c r="O20" s="601"/>
      <c r="P20" s="67"/>
      <c r="Q20" s="57"/>
      <c r="R20" s="68"/>
      <c r="S20" s="68"/>
      <c r="T20" s="68">
        <f t="shared" si="0"/>
        <v>0</v>
      </c>
      <c r="V20" s="52"/>
      <c r="W20" s="76"/>
      <c r="Y20" s="79"/>
      <c r="Z20" s="51"/>
      <c r="AB20" s="52"/>
      <c r="AC20" s="76">
        <f t="shared" si="1"/>
        <v>0</v>
      </c>
    </row>
    <row r="21" spans="2:29">
      <c r="B21" s="661"/>
      <c r="C21" s="70"/>
      <c r="D21" s="52"/>
      <c r="E21" s="475"/>
      <c r="F21" s="66">
        <v>0</v>
      </c>
      <c r="G21" s="76">
        <f t="shared" si="2"/>
        <v>0</v>
      </c>
      <c r="H21" s="60"/>
      <c r="I21" s="597"/>
      <c r="J21" s="77"/>
      <c r="K21" s="49"/>
      <c r="L21" s="49"/>
      <c r="M21" s="50"/>
      <c r="O21" s="601"/>
      <c r="P21" s="67"/>
      <c r="Q21" s="57"/>
      <c r="R21" s="68"/>
      <c r="S21" s="68"/>
      <c r="T21" s="68">
        <f t="shared" si="0"/>
        <v>0</v>
      </c>
      <c r="V21" s="52"/>
      <c r="W21" s="76"/>
      <c r="Y21" s="79"/>
      <c r="Z21" s="51"/>
      <c r="AB21" s="52"/>
      <c r="AC21" s="76">
        <f t="shared" si="1"/>
        <v>0</v>
      </c>
    </row>
    <row r="22" spans="2:29">
      <c r="B22" s="661"/>
      <c r="C22" s="70"/>
      <c r="D22" s="52"/>
      <c r="E22" s="475"/>
      <c r="F22" s="66">
        <v>0</v>
      </c>
      <c r="G22" s="76">
        <f t="shared" si="2"/>
        <v>0</v>
      </c>
      <c r="H22" s="60"/>
      <c r="I22" s="597"/>
      <c r="J22" s="77"/>
      <c r="K22" s="49"/>
      <c r="L22" s="49"/>
      <c r="M22" s="50"/>
      <c r="O22" s="601"/>
      <c r="P22" s="67"/>
      <c r="Q22" s="57"/>
      <c r="R22" s="68"/>
      <c r="S22" s="68"/>
      <c r="T22" s="68">
        <f t="shared" si="0"/>
        <v>0</v>
      </c>
      <c r="V22" s="52"/>
      <c r="W22" s="76"/>
      <c r="Y22" s="79"/>
      <c r="Z22" s="51"/>
      <c r="AB22" s="52"/>
      <c r="AC22" s="76">
        <f t="shared" si="1"/>
        <v>0</v>
      </c>
    </row>
    <row r="23" spans="2:29">
      <c r="B23" s="661"/>
      <c r="C23" s="70"/>
      <c r="D23" s="52"/>
      <c r="E23" s="475"/>
      <c r="F23" s="66">
        <v>0</v>
      </c>
      <c r="G23" s="76">
        <f t="shared" si="2"/>
        <v>0</v>
      </c>
      <c r="H23" s="60"/>
      <c r="I23" s="597"/>
      <c r="J23" s="77"/>
      <c r="K23" s="49"/>
      <c r="L23" s="49"/>
      <c r="M23" s="50"/>
      <c r="O23" s="601"/>
      <c r="P23" s="67"/>
      <c r="Q23" s="57"/>
      <c r="R23" s="68"/>
      <c r="S23" s="68"/>
      <c r="T23" s="68">
        <f t="shared" si="0"/>
        <v>0</v>
      </c>
      <c r="V23" s="52"/>
      <c r="W23" s="76"/>
      <c r="Y23" s="79"/>
      <c r="Z23" s="51"/>
      <c r="AB23" s="52"/>
      <c r="AC23" s="76">
        <f t="shared" si="1"/>
        <v>0</v>
      </c>
    </row>
    <row r="24" spans="2:29">
      <c r="B24" s="661"/>
      <c r="C24" s="70"/>
      <c r="D24" s="52"/>
      <c r="E24" s="475"/>
      <c r="F24" s="66">
        <v>0</v>
      </c>
      <c r="G24" s="76">
        <f t="shared" si="2"/>
        <v>0</v>
      </c>
      <c r="H24" s="60"/>
      <c r="I24" s="597"/>
      <c r="J24" s="77"/>
      <c r="K24" s="49"/>
      <c r="L24" s="49"/>
      <c r="M24" s="50"/>
      <c r="O24" s="601"/>
      <c r="P24" s="67"/>
      <c r="Q24" s="57"/>
      <c r="R24" s="68"/>
      <c r="S24" s="68"/>
      <c r="T24" s="68">
        <f t="shared" si="0"/>
        <v>0</v>
      </c>
      <c r="V24" s="52"/>
      <c r="W24" s="76"/>
      <c r="Y24" s="79"/>
      <c r="Z24" s="51"/>
      <c r="AB24" s="52"/>
      <c r="AC24" s="76">
        <f t="shared" si="1"/>
        <v>0</v>
      </c>
    </row>
    <row r="25" spans="2:29">
      <c r="B25" s="661"/>
      <c r="C25" s="70"/>
      <c r="D25" s="52"/>
      <c r="E25" s="475"/>
      <c r="F25" s="66">
        <v>0</v>
      </c>
      <c r="G25" s="76">
        <f t="shared" si="2"/>
        <v>0</v>
      </c>
      <c r="H25" s="60"/>
      <c r="I25" s="597"/>
      <c r="J25" s="77"/>
      <c r="K25" s="49"/>
      <c r="L25" s="49"/>
      <c r="M25" s="50"/>
      <c r="O25" s="601"/>
      <c r="P25" s="67"/>
      <c r="Q25" s="57"/>
      <c r="R25" s="68"/>
      <c r="S25" s="68"/>
      <c r="T25" s="68">
        <f t="shared" si="0"/>
        <v>0</v>
      </c>
      <c r="V25" s="52"/>
      <c r="W25" s="76"/>
      <c r="Y25" s="79"/>
      <c r="Z25" s="51"/>
      <c r="AB25" s="52"/>
      <c r="AC25" s="76">
        <f t="shared" si="1"/>
        <v>0</v>
      </c>
    </row>
    <row r="26" spans="2:29">
      <c r="B26" s="661"/>
      <c r="C26" s="70"/>
      <c r="D26" s="52"/>
      <c r="E26" s="475"/>
      <c r="F26" s="66">
        <v>0</v>
      </c>
      <c r="G26" s="76">
        <f t="shared" si="2"/>
        <v>0</v>
      </c>
      <c r="H26" s="60"/>
      <c r="I26" s="597"/>
      <c r="J26" s="77"/>
      <c r="K26" s="49"/>
      <c r="L26" s="49"/>
      <c r="M26" s="50"/>
      <c r="O26" s="601"/>
      <c r="P26" s="67"/>
      <c r="Q26" s="57"/>
      <c r="R26" s="68"/>
      <c r="S26" s="68"/>
      <c r="T26" s="68">
        <f t="shared" si="0"/>
        <v>0</v>
      </c>
      <c r="V26" s="52"/>
      <c r="W26" s="76"/>
      <c r="Y26" s="79"/>
      <c r="Z26" s="51"/>
      <c r="AB26" s="52"/>
      <c r="AC26" s="76">
        <f t="shared" si="1"/>
        <v>0</v>
      </c>
    </row>
    <row r="27" spans="2:29">
      <c r="B27" s="661"/>
      <c r="C27" s="70"/>
      <c r="D27" s="52"/>
      <c r="E27" s="475"/>
      <c r="F27" s="66">
        <v>0</v>
      </c>
      <c r="G27" s="76">
        <f t="shared" si="2"/>
        <v>0</v>
      </c>
      <c r="H27" s="60"/>
      <c r="I27" s="597"/>
      <c r="J27" s="77"/>
      <c r="K27" s="49"/>
      <c r="L27" s="49"/>
      <c r="M27" s="50"/>
      <c r="O27" s="601"/>
      <c r="P27" s="67"/>
      <c r="Q27" s="57"/>
      <c r="R27" s="68"/>
      <c r="S27" s="68"/>
      <c r="T27" s="68">
        <f t="shared" si="0"/>
        <v>0</v>
      </c>
      <c r="V27" s="52"/>
      <c r="W27" s="76"/>
      <c r="Y27" s="79"/>
      <c r="Z27" s="51"/>
      <c r="AB27" s="52"/>
      <c r="AC27" s="76">
        <f t="shared" si="1"/>
        <v>0</v>
      </c>
    </row>
    <row r="28" spans="2:29">
      <c r="B28" s="661"/>
      <c r="C28" s="70"/>
      <c r="D28" s="52"/>
      <c r="E28" s="475"/>
      <c r="F28" s="66">
        <v>0</v>
      </c>
      <c r="G28" s="76">
        <f t="shared" si="2"/>
        <v>0</v>
      </c>
      <c r="H28" s="60"/>
      <c r="I28" s="597"/>
      <c r="J28" s="77"/>
      <c r="K28" s="49"/>
      <c r="L28" s="49"/>
      <c r="M28" s="50"/>
      <c r="O28" s="601"/>
      <c r="P28" s="67"/>
      <c r="Q28" s="57"/>
      <c r="R28" s="68"/>
      <c r="S28" s="68"/>
      <c r="T28" s="68">
        <f t="shared" si="0"/>
        <v>0</v>
      </c>
      <c r="V28" s="52"/>
      <c r="W28" s="76"/>
      <c r="Y28" s="79"/>
      <c r="Z28" s="51"/>
      <c r="AB28" s="52"/>
      <c r="AC28" s="76">
        <f t="shared" si="1"/>
        <v>0</v>
      </c>
    </row>
    <row r="29" spans="2:29">
      <c r="B29" s="661"/>
      <c r="C29" s="70"/>
      <c r="D29" s="52"/>
      <c r="E29" s="475"/>
      <c r="F29" s="66">
        <v>0</v>
      </c>
      <c r="G29" s="76">
        <f t="shared" si="2"/>
        <v>0</v>
      </c>
      <c r="H29" s="60"/>
      <c r="I29" s="597"/>
      <c r="J29" s="77"/>
      <c r="K29" s="49"/>
      <c r="L29" s="49"/>
      <c r="M29" s="50"/>
      <c r="O29" s="601"/>
      <c r="P29" s="67"/>
      <c r="Q29" s="57"/>
      <c r="R29" s="68"/>
      <c r="S29" s="68"/>
      <c r="T29" s="68">
        <f t="shared" si="0"/>
        <v>0</v>
      </c>
      <c r="V29" s="52"/>
      <c r="W29" s="76"/>
      <c r="Y29" s="79"/>
      <c r="Z29" s="51"/>
      <c r="AB29" s="52"/>
      <c r="AC29" s="76">
        <f t="shared" si="1"/>
        <v>0</v>
      </c>
    </row>
    <row r="30" spans="2:29">
      <c r="B30" s="661"/>
      <c r="C30" s="70"/>
      <c r="D30" s="52"/>
      <c r="E30" s="475"/>
      <c r="F30" s="66">
        <v>0</v>
      </c>
      <c r="G30" s="76">
        <f t="shared" si="2"/>
        <v>0</v>
      </c>
      <c r="H30" s="60"/>
      <c r="I30" s="597"/>
      <c r="J30" s="77"/>
      <c r="K30" s="49"/>
      <c r="L30" s="49"/>
      <c r="M30" s="50"/>
      <c r="O30" s="601"/>
      <c r="P30" s="67"/>
      <c r="Q30" s="57"/>
      <c r="R30" s="68"/>
      <c r="S30" s="68"/>
      <c r="T30" s="68">
        <f t="shared" si="0"/>
        <v>0</v>
      </c>
      <c r="V30" s="52"/>
      <c r="W30" s="76"/>
      <c r="Y30" s="79"/>
      <c r="Z30" s="51"/>
      <c r="AB30" s="52"/>
      <c r="AC30" s="76">
        <f t="shared" si="1"/>
        <v>0</v>
      </c>
    </row>
    <row r="31" spans="2:29">
      <c r="B31" s="661"/>
      <c r="C31" s="70"/>
      <c r="D31" s="52"/>
      <c r="E31" s="475"/>
      <c r="F31" s="66">
        <v>0</v>
      </c>
      <c r="G31" s="76">
        <f t="shared" si="2"/>
        <v>0</v>
      </c>
      <c r="H31" s="60"/>
      <c r="I31" s="597"/>
      <c r="J31" s="82"/>
      <c r="K31" s="82"/>
      <c r="L31" s="82"/>
      <c r="M31" s="50"/>
      <c r="O31" s="601"/>
      <c r="P31" s="67"/>
      <c r="Q31" s="57"/>
      <c r="R31" s="68"/>
      <c r="S31" s="68"/>
      <c r="T31" s="68">
        <f t="shared" si="0"/>
        <v>0</v>
      </c>
      <c r="V31" s="52"/>
      <c r="W31" s="76"/>
      <c r="Y31" s="79"/>
      <c r="Z31" s="51"/>
      <c r="AB31" s="52"/>
      <c r="AC31" s="76">
        <f t="shared" si="1"/>
        <v>0</v>
      </c>
    </row>
    <row r="32" spans="2:29">
      <c r="B32" s="661"/>
      <c r="C32" s="70"/>
      <c r="D32" s="52"/>
      <c r="E32" s="475"/>
      <c r="F32" s="66">
        <v>0</v>
      </c>
      <c r="G32" s="76">
        <f t="shared" si="2"/>
        <v>0</v>
      </c>
      <c r="H32" s="60"/>
      <c r="I32" s="597"/>
      <c r="J32" s="82"/>
      <c r="K32" s="82"/>
      <c r="L32" s="82"/>
      <c r="M32" s="50"/>
      <c r="O32" s="601"/>
      <c r="P32" s="67"/>
      <c r="Q32" s="57"/>
      <c r="R32" s="68"/>
      <c r="S32" s="68"/>
      <c r="T32" s="68">
        <f t="shared" si="0"/>
        <v>0</v>
      </c>
      <c r="V32" s="52"/>
      <c r="W32" s="76"/>
      <c r="Y32" s="79"/>
      <c r="Z32" s="51"/>
      <c r="AB32" s="52"/>
      <c r="AC32" s="76">
        <f t="shared" si="1"/>
        <v>0</v>
      </c>
    </row>
    <row r="33" spans="2:29">
      <c r="B33" s="661"/>
      <c r="C33" s="70"/>
      <c r="D33" s="52"/>
      <c r="E33" s="475"/>
      <c r="F33" s="66">
        <v>0</v>
      </c>
      <c r="G33" s="76">
        <f t="shared" si="2"/>
        <v>0</v>
      </c>
      <c r="H33" s="60"/>
      <c r="I33" s="597"/>
      <c r="J33" s="82"/>
      <c r="K33" s="82"/>
      <c r="L33" s="82"/>
      <c r="M33" s="50"/>
      <c r="O33" s="601"/>
      <c r="P33" s="67"/>
      <c r="Q33" s="57"/>
      <c r="R33" s="68"/>
      <c r="S33" s="68"/>
      <c r="T33" s="68">
        <f t="shared" si="0"/>
        <v>0</v>
      </c>
      <c r="V33" s="52"/>
      <c r="W33" s="76"/>
      <c r="Y33" s="79"/>
      <c r="Z33" s="51"/>
      <c r="AB33" s="52"/>
      <c r="AC33" s="76">
        <f t="shared" si="1"/>
        <v>0</v>
      </c>
    </row>
    <row r="34" spans="2:29">
      <c r="B34" s="661"/>
      <c r="C34" s="70"/>
      <c r="D34" s="52"/>
      <c r="E34" s="475"/>
      <c r="F34" s="66">
        <v>0</v>
      </c>
      <c r="G34" s="76">
        <f t="shared" si="2"/>
        <v>0</v>
      </c>
      <c r="H34" s="60"/>
      <c r="I34" s="597"/>
      <c r="J34" s="83"/>
      <c r="K34" s="84"/>
      <c r="L34" s="84"/>
      <c r="M34" s="50"/>
      <c r="O34" s="601"/>
      <c r="P34" s="67"/>
      <c r="Q34" s="57"/>
      <c r="R34" s="68"/>
      <c r="S34" s="68"/>
      <c r="T34" s="68">
        <f t="shared" si="0"/>
        <v>0</v>
      </c>
      <c r="V34" s="52"/>
      <c r="W34" s="76"/>
      <c r="Y34" s="79"/>
      <c r="Z34" s="51"/>
      <c r="AB34" s="52"/>
      <c r="AC34" s="76">
        <f t="shared" si="1"/>
        <v>0</v>
      </c>
    </row>
    <row r="35" spans="2:29">
      <c r="B35" s="661"/>
      <c r="C35" s="70"/>
      <c r="D35" s="52"/>
      <c r="E35" s="475"/>
      <c r="F35" s="66">
        <v>0</v>
      </c>
      <c r="G35" s="76">
        <f t="shared" si="2"/>
        <v>0</v>
      </c>
      <c r="H35" s="60"/>
      <c r="I35" s="598"/>
      <c r="O35" s="602"/>
      <c r="P35" s="85"/>
      <c r="Q35" s="86"/>
      <c r="R35" s="87"/>
      <c r="S35" s="88"/>
      <c r="T35" s="68">
        <f t="shared" si="0"/>
        <v>0</v>
      </c>
      <c r="V35" s="52"/>
      <c r="W35" s="76"/>
      <c r="Y35" s="79"/>
      <c r="Z35" s="51"/>
      <c r="AB35" s="52"/>
      <c r="AC35" s="76">
        <f t="shared" si="1"/>
        <v>0</v>
      </c>
    </row>
    <row r="36" spans="2:29">
      <c r="B36" s="661"/>
      <c r="C36" s="70"/>
      <c r="D36" s="52"/>
      <c r="E36" s="475"/>
      <c r="F36" s="66">
        <v>0</v>
      </c>
      <c r="G36" s="76">
        <f t="shared" si="2"/>
        <v>0</v>
      </c>
      <c r="H36" s="60"/>
      <c r="R36" s="89"/>
      <c r="V36" s="52"/>
      <c r="W36" s="76"/>
      <c r="Y36" s="79"/>
      <c r="Z36" s="51"/>
      <c r="AB36" s="52"/>
      <c r="AC36" s="76">
        <f t="shared" si="1"/>
        <v>0</v>
      </c>
    </row>
    <row r="37" spans="2:29">
      <c r="B37" s="661"/>
      <c r="C37" s="70"/>
      <c r="D37" s="52"/>
      <c r="E37" s="475"/>
      <c r="F37" s="66">
        <v>0</v>
      </c>
      <c r="G37" s="76">
        <f t="shared" si="2"/>
        <v>0</v>
      </c>
      <c r="V37" s="52"/>
      <c r="W37" s="76"/>
      <c r="Y37" s="79"/>
      <c r="Z37" s="51"/>
      <c r="AB37" s="52"/>
      <c r="AC37" s="76">
        <f t="shared" si="1"/>
        <v>0</v>
      </c>
    </row>
    <row r="38" spans="2:29">
      <c r="B38" s="661"/>
      <c r="C38" s="70"/>
      <c r="D38" s="52"/>
      <c r="E38" s="475"/>
      <c r="F38" s="66">
        <v>0</v>
      </c>
      <c r="G38" s="76">
        <f t="shared" si="2"/>
        <v>0</v>
      </c>
      <c r="W38" s="94">
        <f>SUM(W5:W37)</f>
        <v>1.44</v>
      </c>
      <c r="Z38" s="94">
        <f>SUM(Z5:Z37)</f>
        <v>69.610000000000014</v>
      </c>
    </row>
    <row r="39" spans="2:29">
      <c r="C39" s="89"/>
      <c r="D39" s="333">
        <f>SUM(D7:D38)</f>
        <v>140</v>
      </c>
      <c r="E39" s="90">
        <f>G39/D39</f>
        <v>4.655214285714286</v>
      </c>
      <c r="F39" s="91"/>
      <c r="G39" s="92">
        <f>SUM(G7:G38)</f>
        <v>651.73</v>
      </c>
    </row>
    <row r="40" spans="2:29">
      <c r="E40" s="93" t="s">
        <v>27</v>
      </c>
    </row>
  </sheetData>
  <mergeCells count="11">
    <mergeCell ref="B2:C2"/>
    <mergeCell ref="B4:B38"/>
    <mergeCell ref="C6:G6"/>
    <mergeCell ref="AB2:AC2"/>
    <mergeCell ref="V3:W3"/>
    <mergeCell ref="Y3:Z3"/>
    <mergeCell ref="AB3:AC3"/>
    <mergeCell ref="I4:I35"/>
    <mergeCell ref="O4:O35"/>
    <mergeCell ref="D2:G2"/>
    <mergeCell ref="J5:M5"/>
  </mergeCells>
  <hyperlinks>
    <hyperlink ref="B3" location="CARTEIRA!A1" display="SAPR4" xr:uid="{00000000-0004-0000-1400-000000000000}"/>
    <hyperlink ref="V3:W3" location="DIVIDENDO!A1" display="DIVIDENDO" xr:uid="{00000000-0004-0000-1400-000001000000}"/>
  </hyperlink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A9D08E"/>
  </sheetPr>
  <dimension ref="A1:AE39"/>
  <sheetViews>
    <sheetView workbookViewId="0">
      <selection activeCell="B3" sqref="B3"/>
    </sheetView>
  </sheetViews>
  <sheetFormatPr defaultColWidth="0" defaultRowHeight="15"/>
  <cols>
    <col min="1" max="1" width="1.28515625" style="104" customWidth="1"/>
    <col min="2" max="2" width="9.140625" style="104" customWidth="1"/>
    <col min="3" max="3" width="12" style="104" bestFit="1" customWidth="1"/>
    <col min="4" max="4" width="9.140625" style="104" customWidth="1"/>
    <col min="5" max="5" width="13.42578125" style="104" bestFit="1" customWidth="1"/>
    <col min="6" max="6" width="8.85546875" style="104" bestFit="1" customWidth="1"/>
    <col min="7" max="7" width="11.7109375" style="104" bestFit="1" customWidth="1"/>
    <col min="8" max="8" width="1.7109375" style="104" customWidth="1"/>
    <col min="9" max="9" width="9.140625" style="104" customWidth="1"/>
    <col min="10" max="10" width="11.7109375" style="104" bestFit="1" customWidth="1"/>
    <col min="11" max="12" width="9.140625" style="104" customWidth="1"/>
    <col min="13" max="13" width="11.7109375" style="104" bestFit="1" customWidth="1"/>
    <col min="14" max="14" width="1.28515625" style="104" customWidth="1"/>
    <col min="15" max="15" width="9.140625" style="104" customWidth="1"/>
    <col min="16" max="16" width="10.7109375" style="104" bestFit="1" customWidth="1"/>
    <col min="17" max="18" width="9.140625" style="104" customWidth="1"/>
    <col min="19" max="19" width="10.28515625" style="104" bestFit="1" customWidth="1"/>
    <col min="20" max="20" width="10.140625" style="104" bestFit="1" customWidth="1"/>
    <col min="21" max="21" width="2.42578125" style="104" customWidth="1"/>
    <col min="22" max="22" width="10.7109375" style="104" bestFit="1" customWidth="1"/>
    <col min="23" max="23" width="9.140625" style="104" customWidth="1"/>
    <col min="24" max="24" width="1.42578125" style="104" customWidth="1"/>
    <col min="25" max="25" width="11.7109375" style="104" bestFit="1" customWidth="1"/>
    <col min="26" max="27" width="9.140625" style="104" customWidth="1"/>
    <col min="28" max="28" width="10.7109375" style="104" bestFit="1" customWidth="1"/>
    <col min="29" max="29" width="10.140625" style="104" bestFit="1" customWidth="1"/>
    <col min="30" max="30" width="9.140625" style="104" customWidth="1"/>
    <col min="31" max="31" width="0" style="104" hidden="1" customWidth="1"/>
    <col min="32" max="16384" width="9.140625" style="104" hidden="1"/>
  </cols>
  <sheetData>
    <row r="1" spans="2:30">
      <c r="I1" s="655" t="s">
        <v>72</v>
      </c>
      <c r="J1" s="655"/>
      <c r="K1" s="260">
        <v>61</v>
      </c>
    </row>
    <row r="2" spans="2:30">
      <c r="B2" s="637">
        <v>43776517000180</v>
      </c>
      <c r="C2" s="638"/>
      <c r="D2" s="635" t="s">
        <v>85</v>
      </c>
      <c r="E2" s="636"/>
      <c r="F2" s="636"/>
      <c r="G2" s="636"/>
      <c r="M2" s="105"/>
      <c r="S2" s="30" t="s">
        <v>3</v>
      </c>
      <c r="T2" s="32" t="s">
        <v>4</v>
      </c>
      <c r="AB2" s="620" t="s">
        <v>5</v>
      </c>
      <c r="AC2" s="620"/>
    </row>
    <row r="3" spans="2:30" ht="27.75">
      <c r="B3" s="44" t="s">
        <v>86</v>
      </c>
      <c r="C3" s="331" t="s">
        <v>7</v>
      </c>
      <c r="D3" s="331" t="s">
        <v>8</v>
      </c>
      <c r="E3" s="331" t="s">
        <v>9</v>
      </c>
      <c r="F3" s="331" t="s">
        <v>10</v>
      </c>
      <c r="G3" s="330" t="s">
        <v>11</v>
      </c>
      <c r="I3" s="44" t="str">
        <f>(B3)</f>
        <v>SBSP3</v>
      </c>
      <c r="J3" s="331" t="s">
        <v>7</v>
      </c>
      <c r="K3" s="331" t="s">
        <v>8</v>
      </c>
      <c r="L3" s="331" t="s">
        <v>9</v>
      </c>
      <c r="M3" s="331" t="s">
        <v>12</v>
      </c>
      <c r="O3" s="44" t="str">
        <f>(B3)</f>
        <v>SBSP3</v>
      </c>
      <c r="P3" s="330" t="s">
        <v>13</v>
      </c>
      <c r="Q3" s="331" t="s">
        <v>8</v>
      </c>
      <c r="R3" s="330" t="s">
        <v>14</v>
      </c>
      <c r="S3" s="331" t="s">
        <v>15</v>
      </c>
      <c r="T3" s="331" t="s">
        <v>16</v>
      </c>
      <c r="V3" s="621" t="s">
        <v>17</v>
      </c>
      <c r="W3" s="621"/>
      <c r="Y3" s="622" t="s">
        <v>18</v>
      </c>
      <c r="Z3" s="622"/>
      <c r="AA3" s="106" t="s">
        <v>19</v>
      </c>
      <c r="AB3" s="623" t="s">
        <v>20</v>
      </c>
      <c r="AC3" s="623"/>
    </row>
    <row r="4" spans="2:30">
      <c r="B4" s="624" t="s">
        <v>21</v>
      </c>
      <c r="C4" s="107">
        <v>44404</v>
      </c>
      <c r="D4" s="108">
        <v>1</v>
      </c>
      <c r="E4" s="109">
        <v>35.299999999999997</v>
      </c>
      <c r="F4" s="110">
        <v>0.02</v>
      </c>
      <c r="G4" s="109">
        <f>(E4+F4)*D4</f>
        <v>35.32</v>
      </c>
      <c r="H4" s="30"/>
      <c r="I4" s="627" t="s">
        <v>2</v>
      </c>
      <c r="J4" s="392">
        <v>2021</v>
      </c>
      <c r="K4" s="389">
        <v>6</v>
      </c>
      <c r="L4" s="389">
        <v>34.090000000000003</v>
      </c>
      <c r="M4" s="391">
        <v>204.54</v>
      </c>
      <c r="O4" s="630" t="s">
        <v>4</v>
      </c>
      <c r="P4" s="112"/>
      <c r="Q4" s="113"/>
      <c r="R4" s="114"/>
      <c r="S4" s="114"/>
      <c r="T4" s="114">
        <f>(R4*Q4)-S4</f>
        <v>0</v>
      </c>
      <c r="V4" s="108" t="s">
        <v>22</v>
      </c>
      <c r="W4" s="108" t="s">
        <v>23</v>
      </c>
      <c r="Y4" s="108" t="s">
        <v>22</v>
      </c>
      <c r="Z4" s="108" t="s">
        <v>23</v>
      </c>
      <c r="AA4" s="32" t="s">
        <v>24</v>
      </c>
      <c r="AB4" s="108" t="s">
        <v>25</v>
      </c>
      <c r="AC4" s="108" t="s">
        <v>23</v>
      </c>
      <c r="AD4" s="115"/>
    </row>
    <row r="5" spans="2:30">
      <c r="B5" s="625"/>
      <c r="C5" s="107">
        <v>44421</v>
      </c>
      <c r="D5" s="108">
        <v>5</v>
      </c>
      <c r="E5" s="109">
        <v>33.799999999999997</v>
      </c>
      <c r="F5" s="110">
        <v>4.2999999999999997E-2</v>
      </c>
      <c r="G5" s="109">
        <f t="shared" ref="G5:G36" si="0">(E5+F5)*D5</f>
        <v>169.21499999999997</v>
      </c>
      <c r="H5" s="30"/>
      <c r="I5" s="628"/>
      <c r="J5" s="417"/>
      <c r="K5" s="419"/>
      <c r="L5" s="419"/>
      <c r="M5" s="418"/>
      <c r="O5" s="631"/>
      <c r="P5" s="118"/>
      <c r="Q5" s="119"/>
      <c r="R5" s="120"/>
      <c r="S5" s="120"/>
      <c r="T5" s="114">
        <f t="shared" ref="T5:T35" si="1">(R5*Q5)-S5</f>
        <v>0</v>
      </c>
      <c r="V5" s="121"/>
      <c r="W5" s="122"/>
      <c r="Y5" s="121">
        <v>44861</v>
      </c>
      <c r="Z5" s="109">
        <v>4.8099999999999996</v>
      </c>
      <c r="AA5" s="32"/>
      <c r="AB5" s="121"/>
      <c r="AC5" s="122"/>
    </row>
    <row r="6" spans="2:30">
      <c r="B6" s="625"/>
      <c r="C6" s="107"/>
      <c r="D6" s="108"/>
      <c r="E6" s="109"/>
      <c r="F6" s="110">
        <v>0</v>
      </c>
      <c r="G6" s="109">
        <f t="shared" si="0"/>
        <v>0</v>
      </c>
      <c r="H6" s="30"/>
      <c r="I6" s="628"/>
      <c r="J6" s="420"/>
      <c r="K6" s="419"/>
      <c r="L6" s="419"/>
      <c r="M6" s="418"/>
      <c r="O6" s="631"/>
      <c r="P6" s="112"/>
      <c r="Q6" s="113"/>
      <c r="R6" s="114"/>
      <c r="S6" s="114"/>
      <c r="T6" s="114">
        <f t="shared" si="1"/>
        <v>0</v>
      </c>
      <c r="V6" s="121"/>
      <c r="W6" s="122"/>
      <c r="Y6" s="158"/>
      <c r="Z6" s="200"/>
      <c r="AA6" s="32"/>
      <c r="AB6" s="125"/>
      <c r="AC6" s="122"/>
    </row>
    <row r="7" spans="2:30">
      <c r="B7" s="625"/>
      <c r="C7" s="107"/>
      <c r="D7" s="108"/>
      <c r="E7" s="109"/>
      <c r="F7" s="110">
        <v>0</v>
      </c>
      <c r="G7" s="109">
        <f t="shared" si="0"/>
        <v>0</v>
      </c>
      <c r="H7" s="30"/>
      <c r="I7" s="628"/>
      <c r="J7" s="420"/>
      <c r="K7" s="419"/>
      <c r="L7" s="419"/>
      <c r="M7" s="418"/>
      <c r="O7" s="631"/>
      <c r="P7" s="112"/>
      <c r="Q7" s="113"/>
      <c r="R7" s="114"/>
      <c r="S7" s="114"/>
      <c r="T7" s="114">
        <f t="shared" si="1"/>
        <v>0</v>
      </c>
      <c r="V7" s="121"/>
      <c r="W7" s="122"/>
      <c r="Y7" s="107">
        <v>45103</v>
      </c>
      <c r="Z7" s="109">
        <v>6.51</v>
      </c>
      <c r="AB7" s="108"/>
      <c r="AC7" s="122"/>
    </row>
    <row r="8" spans="2:30">
      <c r="B8" s="625"/>
      <c r="C8" s="107"/>
      <c r="D8" s="108"/>
      <c r="E8" s="109"/>
      <c r="F8" s="110">
        <v>0</v>
      </c>
      <c r="G8" s="109">
        <f t="shared" si="0"/>
        <v>0</v>
      </c>
      <c r="H8" s="30"/>
      <c r="I8" s="628"/>
      <c r="J8" s="420"/>
      <c r="K8" s="419"/>
      <c r="L8" s="419"/>
      <c r="M8" s="418"/>
      <c r="O8" s="631"/>
      <c r="P8" s="112"/>
      <c r="Q8" s="113"/>
      <c r="R8" s="114"/>
      <c r="S8" s="114"/>
      <c r="T8" s="114">
        <f t="shared" si="1"/>
        <v>0</v>
      </c>
      <c r="V8" s="108"/>
      <c r="W8" s="122"/>
      <c r="Y8" s="126"/>
      <c r="Z8" s="109"/>
      <c r="AB8" s="108"/>
      <c r="AC8" s="122"/>
    </row>
    <row r="9" spans="2:30">
      <c r="B9" s="625"/>
      <c r="C9" s="107"/>
      <c r="D9" s="108"/>
      <c r="E9" s="109"/>
      <c r="F9" s="110">
        <v>0</v>
      </c>
      <c r="G9" s="109">
        <f t="shared" si="0"/>
        <v>0</v>
      </c>
      <c r="H9" s="30"/>
      <c r="I9" s="628"/>
      <c r="J9" s="420"/>
      <c r="K9" s="419"/>
      <c r="L9" s="419"/>
      <c r="M9" s="418"/>
      <c r="O9" s="631"/>
      <c r="P9" s="112"/>
      <c r="Q9" s="113"/>
      <c r="R9" s="114"/>
      <c r="S9" s="114"/>
      <c r="T9" s="114">
        <f t="shared" si="1"/>
        <v>0</v>
      </c>
      <c r="V9" s="108"/>
      <c r="W9" s="122"/>
      <c r="Y9" s="126"/>
      <c r="Z9" s="109"/>
      <c r="AB9" s="108"/>
      <c r="AC9" s="122"/>
    </row>
    <row r="10" spans="2:30">
      <c r="B10" s="625"/>
      <c r="C10" s="107"/>
      <c r="D10" s="108"/>
      <c r="E10" s="109"/>
      <c r="F10" s="110">
        <v>0</v>
      </c>
      <c r="G10" s="109">
        <f t="shared" si="0"/>
        <v>0</v>
      </c>
      <c r="H10" s="30"/>
      <c r="I10" s="628"/>
      <c r="J10" s="420"/>
      <c r="K10" s="419"/>
      <c r="L10" s="419"/>
      <c r="M10" s="418"/>
      <c r="O10" s="631"/>
      <c r="P10" s="112"/>
      <c r="Q10" s="113"/>
      <c r="R10" s="114"/>
      <c r="S10" s="114"/>
      <c r="T10" s="114">
        <f t="shared" si="1"/>
        <v>0</v>
      </c>
      <c r="V10" s="108"/>
      <c r="W10" s="122"/>
      <c r="Y10" s="126"/>
      <c r="Z10" s="109"/>
      <c r="AB10" s="108"/>
      <c r="AC10" s="122"/>
    </row>
    <row r="11" spans="2:30">
      <c r="B11" s="625"/>
      <c r="C11" s="126"/>
      <c r="D11" s="126"/>
      <c r="E11" s="126"/>
      <c r="F11" s="110">
        <v>0</v>
      </c>
      <c r="G11" s="109">
        <f t="shared" si="0"/>
        <v>0</v>
      </c>
      <c r="H11" s="30"/>
      <c r="I11" s="628"/>
      <c r="J11" s="420"/>
      <c r="K11" s="419"/>
      <c r="L11" s="419"/>
      <c r="M11" s="418"/>
      <c r="O11" s="631"/>
      <c r="P11" s="112"/>
      <c r="Q11" s="113"/>
      <c r="R11" s="114"/>
      <c r="S11" s="114"/>
      <c r="T11" s="114">
        <f t="shared" si="1"/>
        <v>0</v>
      </c>
      <c r="V11" s="108"/>
      <c r="W11" s="122"/>
      <c r="Y11" s="126"/>
      <c r="Z11" s="109"/>
      <c r="AB11" s="108"/>
      <c r="AC11" s="122"/>
    </row>
    <row r="12" spans="2:30">
      <c r="B12" s="625"/>
      <c r="C12" s="126"/>
      <c r="D12" s="126"/>
      <c r="E12" s="126"/>
      <c r="F12" s="110">
        <v>0</v>
      </c>
      <c r="G12" s="109">
        <f t="shared" si="0"/>
        <v>0</v>
      </c>
      <c r="H12" s="30"/>
      <c r="I12" s="628"/>
      <c r="J12" s="420"/>
      <c r="K12" s="419"/>
      <c r="L12" s="419"/>
      <c r="M12" s="418"/>
      <c r="O12" s="631"/>
      <c r="P12" s="112"/>
      <c r="Q12" s="113"/>
      <c r="R12" s="114"/>
      <c r="S12" s="114"/>
      <c r="T12" s="114">
        <f t="shared" si="1"/>
        <v>0</v>
      </c>
      <c r="V12" s="108"/>
      <c r="W12" s="122"/>
      <c r="Y12" s="126"/>
      <c r="Z12" s="109"/>
      <c r="AB12" s="108"/>
      <c r="AC12" s="122"/>
    </row>
    <row r="13" spans="2:30">
      <c r="B13" s="625"/>
      <c r="C13" s="126"/>
      <c r="D13" s="126"/>
      <c r="E13" s="126"/>
      <c r="F13" s="110">
        <v>0</v>
      </c>
      <c r="G13" s="109">
        <f t="shared" si="0"/>
        <v>0</v>
      </c>
      <c r="H13" s="30"/>
      <c r="I13" s="628"/>
      <c r="J13" s="420"/>
      <c r="K13" s="419"/>
      <c r="L13" s="419"/>
      <c r="M13" s="418"/>
      <c r="O13" s="631"/>
      <c r="P13" s="112"/>
      <c r="Q13" s="113"/>
      <c r="R13" s="114"/>
      <c r="S13" s="114"/>
      <c r="T13" s="114">
        <f t="shared" si="1"/>
        <v>0</v>
      </c>
      <c r="V13" s="108"/>
      <c r="W13" s="122"/>
      <c r="Y13" s="126"/>
      <c r="Z13" s="109"/>
      <c r="AB13" s="108"/>
      <c r="AC13" s="122"/>
    </row>
    <row r="14" spans="2:30">
      <c r="B14" s="625"/>
      <c r="C14" s="126"/>
      <c r="D14" s="126"/>
      <c r="E14" s="126"/>
      <c r="F14" s="110">
        <v>0</v>
      </c>
      <c r="G14" s="109">
        <f t="shared" si="0"/>
        <v>0</v>
      </c>
      <c r="H14" s="30"/>
      <c r="I14" s="628"/>
      <c r="J14" s="420"/>
      <c r="K14" s="419"/>
      <c r="L14" s="419"/>
      <c r="M14" s="418"/>
      <c r="O14" s="631"/>
      <c r="P14" s="112"/>
      <c r="Q14" s="113"/>
      <c r="R14" s="114"/>
      <c r="S14" s="114"/>
      <c r="T14" s="114">
        <f t="shared" si="1"/>
        <v>0</v>
      </c>
      <c r="V14" s="108"/>
      <c r="W14" s="122"/>
      <c r="Y14" s="126"/>
      <c r="Z14" s="109"/>
      <c r="AB14" s="108"/>
      <c r="AC14" s="122"/>
    </row>
    <row r="15" spans="2:30">
      <c r="B15" s="625"/>
      <c r="C15" s="126"/>
      <c r="D15" s="126"/>
      <c r="E15" s="126"/>
      <c r="F15" s="110">
        <v>0</v>
      </c>
      <c r="G15" s="109">
        <f t="shared" si="0"/>
        <v>0</v>
      </c>
      <c r="H15" s="30"/>
      <c r="I15" s="628"/>
      <c r="J15" s="420"/>
      <c r="K15" s="419"/>
      <c r="L15" s="419"/>
      <c r="M15" s="418"/>
      <c r="O15" s="631"/>
      <c r="P15" s="112"/>
      <c r="Q15" s="113"/>
      <c r="R15" s="114"/>
      <c r="S15" s="114"/>
      <c r="T15" s="114">
        <f t="shared" si="1"/>
        <v>0</v>
      </c>
      <c r="V15" s="108"/>
      <c r="W15" s="122"/>
      <c r="Y15" s="126"/>
      <c r="Z15" s="109"/>
      <c r="AB15" s="108"/>
      <c r="AC15" s="122"/>
    </row>
    <row r="16" spans="2:30">
      <c r="B16" s="625"/>
      <c r="C16" s="126"/>
      <c r="D16" s="126"/>
      <c r="E16" s="126"/>
      <c r="F16" s="110">
        <v>0</v>
      </c>
      <c r="G16" s="109">
        <f t="shared" si="0"/>
        <v>0</v>
      </c>
      <c r="H16" s="30"/>
      <c r="I16" s="628"/>
      <c r="J16" s="420"/>
      <c r="K16" s="419"/>
      <c r="L16" s="419"/>
      <c r="M16" s="418"/>
      <c r="O16" s="631"/>
      <c r="P16" s="112"/>
      <c r="Q16" s="113"/>
      <c r="R16" s="114"/>
      <c r="S16" s="114"/>
      <c r="T16" s="114">
        <f t="shared" si="1"/>
        <v>0</v>
      </c>
      <c r="V16" s="108"/>
      <c r="W16" s="122"/>
      <c r="Y16" s="126"/>
      <c r="Z16" s="109"/>
      <c r="AB16" s="108"/>
      <c r="AC16" s="122"/>
    </row>
    <row r="17" spans="2:29">
      <c r="B17" s="625"/>
      <c r="C17" s="126"/>
      <c r="D17" s="126"/>
      <c r="E17" s="126"/>
      <c r="F17" s="110">
        <v>0</v>
      </c>
      <c r="G17" s="109">
        <f t="shared" si="0"/>
        <v>0</v>
      </c>
      <c r="H17" s="30"/>
      <c r="I17" s="628"/>
      <c r="J17" s="420"/>
      <c r="K17" s="419"/>
      <c r="L17" s="419"/>
      <c r="M17" s="418"/>
      <c r="O17" s="631"/>
      <c r="P17" s="112"/>
      <c r="Q17" s="113"/>
      <c r="R17" s="114"/>
      <c r="S17" s="114"/>
      <c r="T17" s="114">
        <f t="shared" si="1"/>
        <v>0</v>
      </c>
      <c r="V17" s="108"/>
      <c r="W17" s="122"/>
      <c r="Y17" s="126"/>
      <c r="Z17" s="109"/>
      <c r="AB17" s="108"/>
      <c r="AC17" s="122"/>
    </row>
    <row r="18" spans="2:29">
      <c r="B18" s="625"/>
      <c r="C18" s="126"/>
      <c r="D18" s="126"/>
      <c r="E18" s="126"/>
      <c r="F18" s="110">
        <v>0</v>
      </c>
      <c r="G18" s="109">
        <f t="shared" si="0"/>
        <v>0</v>
      </c>
      <c r="H18" s="30"/>
      <c r="I18" s="628"/>
      <c r="J18" s="420"/>
      <c r="K18" s="419"/>
      <c r="L18" s="419"/>
      <c r="M18" s="418"/>
      <c r="O18" s="631"/>
      <c r="P18" s="112"/>
      <c r="Q18" s="113"/>
      <c r="R18" s="114"/>
      <c r="S18" s="114"/>
      <c r="T18" s="114">
        <f t="shared" si="1"/>
        <v>0</v>
      </c>
      <c r="V18" s="108"/>
      <c r="W18" s="122"/>
      <c r="Y18" s="126"/>
      <c r="Z18" s="109"/>
      <c r="AB18" s="108"/>
      <c r="AC18" s="122"/>
    </row>
    <row r="19" spans="2:29">
      <c r="B19" s="625"/>
      <c r="C19" s="126"/>
      <c r="D19" s="126"/>
      <c r="E19" s="126"/>
      <c r="F19" s="110">
        <v>0</v>
      </c>
      <c r="G19" s="109">
        <f t="shared" si="0"/>
        <v>0</v>
      </c>
      <c r="H19" s="30"/>
      <c r="I19" s="628"/>
      <c r="J19" s="420"/>
      <c r="K19" s="419"/>
      <c r="L19" s="419"/>
      <c r="M19" s="418"/>
      <c r="O19" s="631"/>
      <c r="P19" s="112"/>
      <c r="Q19" s="113"/>
      <c r="R19" s="114"/>
      <c r="S19" s="114"/>
      <c r="T19" s="114">
        <f t="shared" si="1"/>
        <v>0</v>
      </c>
      <c r="V19" s="108"/>
      <c r="W19" s="122"/>
      <c r="Y19" s="126"/>
      <c r="Z19" s="109"/>
      <c r="AB19" s="108"/>
      <c r="AC19" s="122"/>
    </row>
    <row r="20" spans="2:29">
      <c r="B20" s="625"/>
      <c r="C20" s="126"/>
      <c r="D20" s="126"/>
      <c r="E20" s="126"/>
      <c r="F20" s="110">
        <v>0</v>
      </c>
      <c r="G20" s="109">
        <f t="shared" si="0"/>
        <v>0</v>
      </c>
      <c r="H20" s="30"/>
      <c r="I20" s="628"/>
      <c r="J20" s="420"/>
      <c r="K20" s="419"/>
      <c r="L20" s="419"/>
      <c r="M20" s="418"/>
      <c r="O20" s="631"/>
      <c r="P20" s="112"/>
      <c r="Q20" s="113"/>
      <c r="R20" s="114"/>
      <c r="S20" s="114"/>
      <c r="T20" s="114">
        <f t="shared" si="1"/>
        <v>0</v>
      </c>
      <c r="V20" s="108"/>
      <c r="W20" s="122"/>
      <c r="Y20" s="126"/>
      <c r="Z20" s="109"/>
      <c r="AB20" s="108"/>
      <c r="AC20" s="122"/>
    </row>
    <row r="21" spans="2:29">
      <c r="B21" s="625"/>
      <c r="C21" s="126"/>
      <c r="D21" s="126"/>
      <c r="E21" s="126"/>
      <c r="F21" s="110">
        <v>0</v>
      </c>
      <c r="G21" s="109">
        <f t="shared" si="0"/>
        <v>0</v>
      </c>
      <c r="H21" s="30"/>
      <c r="I21" s="628"/>
      <c r="J21" s="420"/>
      <c r="K21" s="419"/>
      <c r="L21" s="419"/>
      <c r="M21" s="418"/>
      <c r="O21" s="631"/>
      <c r="P21" s="112"/>
      <c r="Q21" s="113"/>
      <c r="R21" s="114"/>
      <c r="S21" s="114"/>
      <c r="T21" s="114">
        <f t="shared" si="1"/>
        <v>0</v>
      </c>
      <c r="V21" s="108"/>
      <c r="W21" s="122"/>
      <c r="Y21" s="126"/>
      <c r="Z21" s="109"/>
      <c r="AB21" s="108"/>
      <c r="AC21" s="122"/>
    </row>
    <row r="22" spans="2:29">
      <c r="B22" s="625"/>
      <c r="C22" s="126"/>
      <c r="D22" s="126"/>
      <c r="E22" s="126"/>
      <c r="F22" s="110">
        <v>0</v>
      </c>
      <c r="G22" s="109">
        <f t="shared" si="0"/>
        <v>0</v>
      </c>
      <c r="H22" s="30"/>
      <c r="I22" s="628"/>
      <c r="J22" s="420"/>
      <c r="K22" s="419"/>
      <c r="L22" s="419"/>
      <c r="M22" s="418"/>
      <c r="O22" s="631"/>
      <c r="P22" s="112"/>
      <c r="Q22" s="113"/>
      <c r="R22" s="114"/>
      <c r="S22" s="114"/>
      <c r="T22" s="114">
        <f t="shared" si="1"/>
        <v>0</v>
      </c>
      <c r="V22" s="108"/>
      <c r="W22" s="122"/>
      <c r="Y22" s="126"/>
      <c r="Z22" s="109"/>
      <c r="AB22" s="108"/>
      <c r="AC22" s="122"/>
    </row>
    <row r="23" spans="2:29">
      <c r="B23" s="625"/>
      <c r="C23" s="126"/>
      <c r="D23" s="126"/>
      <c r="E23" s="126"/>
      <c r="F23" s="110">
        <v>0</v>
      </c>
      <c r="G23" s="109">
        <f t="shared" si="0"/>
        <v>0</v>
      </c>
      <c r="H23" s="30"/>
      <c r="I23" s="628"/>
      <c r="J23" s="420"/>
      <c r="K23" s="419"/>
      <c r="L23" s="419"/>
      <c r="M23" s="418"/>
      <c r="O23" s="631"/>
      <c r="P23" s="112"/>
      <c r="Q23" s="113"/>
      <c r="R23" s="114"/>
      <c r="S23" s="114"/>
      <c r="T23" s="114">
        <f t="shared" si="1"/>
        <v>0</v>
      </c>
      <c r="V23" s="108"/>
      <c r="W23" s="122"/>
      <c r="Y23" s="126"/>
      <c r="Z23" s="109"/>
      <c r="AB23" s="108"/>
      <c r="AC23" s="122"/>
    </row>
    <row r="24" spans="2:29">
      <c r="B24" s="625"/>
      <c r="C24" s="126"/>
      <c r="D24" s="126"/>
      <c r="E24" s="126"/>
      <c r="F24" s="110">
        <v>0</v>
      </c>
      <c r="G24" s="109">
        <f t="shared" si="0"/>
        <v>0</v>
      </c>
      <c r="H24" s="30"/>
      <c r="I24" s="628"/>
      <c r="J24" s="420"/>
      <c r="K24" s="419"/>
      <c r="L24" s="419"/>
      <c r="M24" s="418"/>
      <c r="O24" s="631"/>
      <c r="P24" s="112"/>
      <c r="Q24" s="113"/>
      <c r="R24" s="114"/>
      <c r="S24" s="114"/>
      <c r="T24" s="114">
        <f t="shared" si="1"/>
        <v>0</v>
      </c>
      <c r="V24" s="108"/>
      <c r="W24" s="122"/>
      <c r="Y24" s="126"/>
      <c r="Z24" s="109"/>
      <c r="AB24" s="108"/>
      <c r="AC24" s="122"/>
    </row>
    <row r="25" spans="2:29">
      <c r="B25" s="625"/>
      <c r="C25" s="126"/>
      <c r="D25" s="126"/>
      <c r="E25" s="126"/>
      <c r="F25" s="110">
        <v>0</v>
      </c>
      <c r="G25" s="109">
        <f t="shared" si="0"/>
        <v>0</v>
      </c>
      <c r="H25" s="30"/>
      <c r="I25" s="628"/>
      <c r="J25" s="420"/>
      <c r="K25" s="419"/>
      <c r="L25" s="419"/>
      <c r="M25" s="418"/>
      <c r="O25" s="631"/>
      <c r="P25" s="112"/>
      <c r="Q25" s="113"/>
      <c r="R25" s="114"/>
      <c r="S25" s="114"/>
      <c r="T25" s="114">
        <f t="shared" si="1"/>
        <v>0</v>
      </c>
      <c r="V25" s="108"/>
      <c r="W25" s="122"/>
      <c r="Y25" s="126"/>
      <c r="Z25" s="109"/>
      <c r="AB25" s="108"/>
      <c r="AC25" s="122"/>
    </row>
    <row r="26" spans="2:29">
      <c r="B26" s="625"/>
      <c r="C26" s="126"/>
      <c r="D26" s="126"/>
      <c r="E26" s="126"/>
      <c r="F26" s="110">
        <v>0</v>
      </c>
      <c r="G26" s="109">
        <f t="shared" si="0"/>
        <v>0</v>
      </c>
      <c r="H26" s="30"/>
      <c r="I26" s="628"/>
      <c r="J26" s="420"/>
      <c r="K26" s="419"/>
      <c r="L26" s="419"/>
      <c r="M26" s="418"/>
      <c r="O26" s="631"/>
      <c r="P26" s="112"/>
      <c r="Q26" s="113"/>
      <c r="R26" s="114"/>
      <c r="S26" s="114"/>
      <c r="T26" s="114">
        <f t="shared" si="1"/>
        <v>0</v>
      </c>
      <c r="V26" s="108"/>
      <c r="W26" s="122"/>
      <c r="Y26" s="126"/>
      <c r="Z26" s="109"/>
      <c r="AB26" s="108"/>
      <c r="AC26" s="122"/>
    </row>
    <row r="27" spans="2:29">
      <c r="B27" s="625"/>
      <c r="C27" s="126"/>
      <c r="D27" s="126"/>
      <c r="E27" s="126"/>
      <c r="F27" s="110">
        <v>0</v>
      </c>
      <c r="G27" s="109">
        <f t="shared" si="0"/>
        <v>0</v>
      </c>
      <c r="H27" s="30"/>
      <c r="I27" s="628"/>
      <c r="J27" s="420"/>
      <c r="K27" s="419"/>
      <c r="L27" s="419"/>
      <c r="M27" s="418"/>
      <c r="O27" s="631"/>
      <c r="P27" s="112"/>
      <c r="Q27" s="113"/>
      <c r="R27" s="114"/>
      <c r="S27" s="114"/>
      <c r="T27" s="114">
        <f t="shared" si="1"/>
        <v>0</v>
      </c>
      <c r="V27" s="108"/>
      <c r="W27" s="122"/>
      <c r="Y27" s="126"/>
      <c r="Z27" s="109"/>
      <c r="AB27" s="108"/>
      <c r="AC27" s="122"/>
    </row>
    <row r="28" spans="2:29">
      <c r="B28" s="625"/>
      <c r="C28" s="126"/>
      <c r="D28" s="126"/>
      <c r="E28" s="126"/>
      <c r="F28" s="110">
        <v>0</v>
      </c>
      <c r="G28" s="109">
        <f t="shared" si="0"/>
        <v>0</v>
      </c>
      <c r="H28" s="30"/>
      <c r="I28" s="628"/>
      <c r="J28" s="420"/>
      <c r="K28" s="419"/>
      <c r="L28" s="419"/>
      <c r="M28" s="418"/>
      <c r="O28" s="631"/>
      <c r="P28" s="112"/>
      <c r="Q28" s="113"/>
      <c r="R28" s="114"/>
      <c r="S28" s="114"/>
      <c r="T28" s="114">
        <f t="shared" si="1"/>
        <v>0</v>
      </c>
      <c r="V28" s="108"/>
      <c r="W28" s="122"/>
      <c r="Y28" s="126"/>
      <c r="Z28" s="109"/>
      <c r="AB28" s="108"/>
      <c r="AC28" s="122"/>
    </row>
    <row r="29" spans="2:29">
      <c r="B29" s="625"/>
      <c r="C29" s="126"/>
      <c r="D29" s="126"/>
      <c r="E29" s="126"/>
      <c r="F29" s="110">
        <v>0</v>
      </c>
      <c r="G29" s="109">
        <f t="shared" si="0"/>
        <v>0</v>
      </c>
      <c r="H29" s="30"/>
      <c r="I29" s="628"/>
      <c r="J29" s="420"/>
      <c r="K29" s="419"/>
      <c r="L29" s="419"/>
      <c r="M29" s="418"/>
      <c r="O29" s="631"/>
      <c r="P29" s="112"/>
      <c r="Q29" s="113"/>
      <c r="R29" s="114"/>
      <c r="S29" s="114"/>
      <c r="T29" s="114">
        <f t="shared" si="1"/>
        <v>0</v>
      </c>
      <c r="V29" s="108"/>
      <c r="W29" s="122"/>
      <c r="Y29" s="126"/>
      <c r="Z29" s="109"/>
      <c r="AB29" s="108"/>
      <c r="AC29" s="122"/>
    </row>
    <row r="30" spans="2:29">
      <c r="B30" s="625"/>
      <c r="C30" s="126"/>
      <c r="D30" s="126"/>
      <c r="E30" s="126"/>
      <c r="F30" s="110">
        <v>0</v>
      </c>
      <c r="G30" s="109">
        <f t="shared" si="0"/>
        <v>0</v>
      </c>
      <c r="H30" s="30"/>
      <c r="I30" s="628"/>
      <c r="J30" s="420"/>
      <c r="K30" s="419"/>
      <c r="L30" s="419"/>
      <c r="M30" s="418"/>
      <c r="O30" s="631"/>
      <c r="P30" s="112"/>
      <c r="Q30" s="113"/>
      <c r="R30" s="114"/>
      <c r="S30" s="114"/>
      <c r="T30" s="114">
        <f t="shared" si="1"/>
        <v>0</v>
      </c>
      <c r="V30" s="108"/>
      <c r="W30" s="122"/>
      <c r="Y30" s="126"/>
      <c r="Z30" s="109"/>
      <c r="AB30" s="108"/>
      <c r="AC30" s="122"/>
    </row>
    <row r="31" spans="2:29">
      <c r="B31" s="625"/>
      <c r="C31" s="126"/>
      <c r="D31" s="126"/>
      <c r="E31" s="126"/>
      <c r="F31" s="110">
        <v>0</v>
      </c>
      <c r="G31" s="109">
        <f t="shared" si="0"/>
        <v>0</v>
      </c>
      <c r="H31" s="30"/>
      <c r="I31" s="628"/>
      <c r="J31" s="420"/>
      <c r="K31" s="419"/>
      <c r="L31" s="419"/>
      <c r="M31" s="418"/>
      <c r="O31" s="631"/>
      <c r="P31" s="112"/>
      <c r="Q31" s="113"/>
      <c r="R31" s="114"/>
      <c r="S31" s="114"/>
      <c r="T31" s="114">
        <f t="shared" si="1"/>
        <v>0</v>
      </c>
      <c r="V31" s="108"/>
      <c r="W31" s="122"/>
      <c r="Y31" s="126"/>
      <c r="Z31" s="109"/>
      <c r="AB31" s="108"/>
      <c r="AC31" s="122"/>
    </row>
    <row r="32" spans="2:29">
      <c r="B32" s="625"/>
      <c r="C32" s="126"/>
      <c r="D32" s="126"/>
      <c r="E32" s="126"/>
      <c r="F32" s="110">
        <v>0</v>
      </c>
      <c r="G32" s="109">
        <f t="shared" si="0"/>
        <v>0</v>
      </c>
      <c r="H32" s="30"/>
      <c r="I32" s="628"/>
      <c r="J32" s="421"/>
      <c r="K32" s="421"/>
      <c r="L32" s="421"/>
      <c r="M32" s="418"/>
      <c r="O32" s="631"/>
      <c r="P32" s="112"/>
      <c r="Q32" s="113"/>
      <c r="R32" s="114"/>
      <c r="S32" s="114"/>
      <c r="T32" s="114">
        <f t="shared" si="1"/>
        <v>0</v>
      </c>
      <c r="V32" s="108"/>
      <c r="W32" s="122"/>
      <c r="Y32" s="126"/>
      <c r="Z32" s="109"/>
      <c r="AB32" s="108"/>
      <c r="AC32" s="122"/>
    </row>
    <row r="33" spans="2:29">
      <c r="B33" s="625"/>
      <c r="C33" s="126"/>
      <c r="D33" s="126"/>
      <c r="E33" s="126"/>
      <c r="F33" s="110">
        <v>0</v>
      </c>
      <c r="G33" s="109">
        <f t="shared" si="0"/>
        <v>0</v>
      </c>
      <c r="H33" s="30"/>
      <c r="I33" s="628"/>
      <c r="J33" s="421"/>
      <c r="K33" s="421"/>
      <c r="L33" s="421"/>
      <c r="M33" s="418"/>
      <c r="O33" s="631"/>
      <c r="P33" s="112"/>
      <c r="Q33" s="113"/>
      <c r="R33" s="114"/>
      <c r="S33" s="114"/>
      <c r="T33" s="114">
        <f t="shared" si="1"/>
        <v>0</v>
      </c>
      <c r="V33" s="108"/>
      <c r="W33" s="122"/>
      <c r="Y33" s="126"/>
      <c r="Z33" s="109"/>
      <c r="AB33" s="108"/>
      <c r="AC33" s="122"/>
    </row>
    <row r="34" spans="2:29">
      <c r="B34" s="625"/>
      <c r="C34" s="126"/>
      <c r="D34" s="126"/>
      <c r="E34" s="126"/>
      <c r="F34" s="110">
        <v>0</v>
      </c>
      <c r="G34" s="109">
        <f t="shared" si="0"/>
        <v>0</v>
      </c>
      <c r="H34" s="30"/>
      <c r="I34" s="628"/>
      <c r="J34" s="421"/>
      <c r="K34" s="421"/>
      <c r="L34" s="421"/>
      <c r="M34" s="418"/>
      <c r="O34" s="631"/>
      <c r="P34" s="112"/>
      <c r="Q34" s="113"/>
      <c r="R34" s="114"/>
      <c r="S34" s="114"/>
      <c r="T34" s="114">
        <f t="shared" si="1"/>
        <v>0</v>
      </c>
      <c r="V34" s="108"/>
      <c r="W34" s="122"/>
      <c r="Y34" s="126"/>
      <c r="Z34" s="109"/>
      <c r="AB34" s="108"/>
      <c r="AC34" s="122"/>
    </row>
    <row r="35" spans="2:29">
      <c r="B35" s="625"/>
      <c r="C35" s="126"/>
      <c r="D35" s="126"/>
      <c r="E35" s="126"/>
      <c r="F35" s="110">
        <v>0</v>
      </c>
      <c r="G35" s="109">
        <f t="shared" si="0"/>
        <v>0</v>
      </c>
      <c r="H35" s="30"/>
      <c r="I35" s="629"/>
      <c r="J35" s="421"/>
      <c r="K35" s="422"/>
      <c r="L35" s="422"/>
      <c r="M35" s="418"/>
      <c r="O35" s="632"/>
      <c r="P35" s="130"/>
      <c r="Q35" s="131"/>
      <c r="R35" s="132"/>
      <c r="S35" s="133"/>
      <c r="T35" s="114">
        <f t="shared" si="1"/>
        <v>0</v>
      </c>
      <c r="V35" s="108"/>
      <c r="W35" s="122"/>
      <c r="Y35" s="126"/>
      <c r="Z35" s="109"/>
      <c r="AB35" s="108"/>
      <c r="AC35" s="122"/>
    </row>
    <row r="36" spans="2:29">
      <c r="B36" s="626"/>
      <c r="C36" s="126"/>
      <c r="D36" s="126"/>
      <c r="E36" s="126"/>
      <c r="F36" s="110">
        <v>0</v>
      </c>
      <c r="G36" s="109">
        <f t="shared" si="0"/>
        <v>0</v>
      </c>
      <c r="H36" s="30"/>
      <c r="R36" s="134"/>
      <c r="V36" s="108"/>
      <c r="W36" s="122"/>
      <c r="Y36" s="126"/>
      <c r="Z36" s="109"/>
      <c r="AB36" s="108"/>
      <c r="AC36" s="122"/>
    </row>
    <row r="37" spans="2:29">
      <c r="B37" s="115" t="s">
        <v>26</v>
      </c>
      <c r="C37" s="134"/>
      <c r="D37" s="135">
        <f>SUM(D4:D36)</f>
        <v>6</v>
      </c>
      <c r="E37" s="136">
        <f>G37/D37</f>
        <v>34.089166666666664</v>
      </c>
      <c r="F37" s="137"/>
      <c r="G37" s="138">
        <f>SUM(G4:G36)</f>
        <v>204.53499999999997</v>
      </c>
      <c r="I37" s="667" t="s">
        <v>87</v>
      </c>
      <c r="J37" s="668"/>
      <c r="K37" s="668"/>
      <c r="L37" s="668"/>
      <c r="M37" s="668"/>
      <c r="N37" s="668"/>
      <c r="O37" s="668"/>
      <c r="P37" s="668"/>
      <c r="Q37" s="668"/>
      <c r="R37" s="668"/>
      <c r="S37" s="668"/>
      <c r="T37" s="668"/>
      <c r="V37" s="108"/>
      <c r="W37" s="122"/>
      <c r="Y37" s="126"/>
      <c r="Z37" s="109"/>
      <c r="AB37" s="108"/>
      <c r="AC37" s="122"/>
    </row>
    <row r="38" spans="2:29">
      <c r="E38" s="139" t="s">
        <v>27</v>
      </c>
      <c r="I38" s="668"/>
      <c r="J38" s="668"/>
      <c r="K38" s="668"/>
      <c r="L38" s="668"/>
      <c r="M38" s="668"/>
      <c r="N38" s="668"/>
      <c r="O38" s="668"/>
      <c r="P38" s="668"/>
      <c r="Q38" s="668"/>
      <c r="R38" s="668"/>
      <c r="S38" s="668"/>
      <c r="T38" s="668"/>
      <c r="W38" s="140">
        <f>SUM(W5:W37)</f>
        <v>0</v>
      </c>
      <c r="Z38" s="140">
        <f>SUM(Z5:Z37)</f>
        <v>11.32</v>
      </c>
    </row>
    <row r="39" spans="2:29">
      <c r="I39" s="668"/>
      <c r="J39" s="668"/>
      <c r="K39" s="668"/>
      <c r="L39" s="668"/>
      <c r="M39" s="668"/>
      <c r="N39" s="668"/>
      <c r="O39" s="668"/>
      <c r="P39" s="668"/>
      <c r="Q39" s="668"/>
      <c r="R39" s="668"/>
      <c r="S39" s="668"/>
      <c r="T39" s="668"/>
    </row>
  </sheetData>
  <mergeCells count="11">
    <mergeCell ref="I37:T39"/>
    <mergeCell ref="I1:J1"/>
    <mergeCell ref="B2:C2"/>
    <mergeCell ref="D2:G2"/>
    <mergeCell ref="AB2:AC2"/>
    <mergeCell ref="V3:W3"/>
    <mergeCell ref="Y3:Z3"/>
    <mergeCell ref="AB3:AC3"/>
    <mergeCell ref="B4:B36"/>
    <mergeCell ref="I4:I35"/>
    <mergeCell ref="O4:O35"/>
  </mergeCells>
  <hyperlinks>
    <hyperlink ref="B3" location="CARTEIRA!A1" display="CARTEIRA!A1" xr:uid="{00000000-0004-0000-1500-000000000000}"/>
    <hyperlink ref="V3:W3" location="DIVIDENDO!A1" display="DIVIDENDO" xr:uid="{00000000-0004-0000-15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19">
    <tabColor theme="0" tint="-0.34998626667073579"/>
  </sheetPr>
  <dimension ref="A2:AE38"/>
  <sheetViews>
    <sheetView zoomScale="78" zoomScaleNormal="78" workbookViewId="0">
      <pane xSplit="2" ySplit="3" topLeftCell="C7" activePane="bottomRight" state="frozen"/>
      <selection pane="bottomRight" activeCell="B3" sqref="B3"/>
      <selection pane="bottomLeft" activeCell="A4" sqref="A4"/>
      <selection pane="topRight" activeCell="C1" sqref="C1"/>
    </sheetView>
  </sheetViews>
  <sheetFormatPr defaultColWidth="0" defaultRowHeight="15"/>
  <cols>
    <col min="1" max="1" width="1.28515625" style="58" customWidth="1"/>
    <col min="2" max="2" width="7.42578125" style="58" bestFit="1" customWidth="1"/>
    <col min="3" max="3" width="13.28515625" style="58" bestFit="1" customWidth="1"/>
    <col min="4" max="4" width="8.140625" style="58" bestFit="1" customWidth="1"/>
    <col min="5" max="5" width="13.5703125" style="58" bestFit="1" customWidth="1"/>
    <col min="6" max="6" width="9.28515625" style="58" bestFit="1" customWidth="1"/>
    <col min="7" max="7" width="13.28515625" style="58" bestFit="1" customWidth="1"/>
    <col min="8" max="8" width="1.7109375" style="58" customWidth="1"/>
    <col min="9" max="9" width="9" style="58" bestFit="1" customWidth="1"/>
    <col min="10" max="10" width="13.28515625" style="58" bestFit="1" customWidth="1"/>
    <col min="11" max="11" width="8.140625" style="58" bestFit="1" customWidth="1"/>
    <col min="12" max="12" width="13" style="58" bestFit="1" customWidth="1"/>
    <col min="13" max="13" width="11" style="58" bestFit="1" customWidth="1"/>
    <col min="14" max="14" width="1.28515625" style="58" customWidth="1"/>
    <col min="15" max="15" width="7.42578125" style="58" bestFit="1" customWidth="1"/>
    <col min="16" max="16" width="12.42578125" style="58" bestFit="1" customWidth="1"/>
    <col min="17" max="17" width="8.140625" style="58" bestFit="1" customWidth="1"/>
    <col min="18" max="18" width="13.140625" style="58" bestFit="1" customWidth="1"/>
    <col min="19" max="19" width="10.7109375" style="58" bestFit="1" customWidth="1"/>
    <col min="20" max="20" width="8.5703125" style="58" bestFit="1" customWidth="1"/>
    <col min="21" max="21" width="2.42578125" style="58" customWidth="1"/>
    <col min="22" max="22" width="11.85546875" style="58" bestFit="1" customWidth="1"/>
    <col min="23" max="23" width="8.7109375" style="58" bestFit="1" customWidth="1"/>
    <col min="24" max="24" width="1.42578125" style="58" customWidth="1"/>
    <col min="25" max="25" width="11.85546875" style="58" bestFit="1" customWidth="1"/>
    <col min="26" max="26" width="9.28515625" style="58" bestFit="1" customWidth="1"/>
    <col min="27" max="27" width="9.42578125" style="58" bestFit="1" customWidth="1"/>
    <col min="28" max="28" width="9.140625" style="58" bestFit="1" customWidth="1"/>
    <col min="29" max="29" width="7.28515625" style="58" bestFit="1" customWidth="1"/>
    <col min="30" max="30" width="9.140625" style="58" customWidth="1"/>
    <col min="31" max="31" width="0" style="58" hidden="1" customWidth="1"/>
    <col min="32" max="16384" width="9.140625" style="58" hidden="1"/>
  </cols>
  <sheetData>
    <row r="2" spans="2:30">
      <c r="B2" s="613" t="s">
        <v>29</v>
      </c>
      <c r="C2" s="614"/>
      <c r="D2" s="615" t="s">
        <v>30</v>
      </c>
      <c r="E2" s="616"/>
      <c r="F2" s="616"/>
      <c r="G2" s="616"/>
      <c r="M2" s="59" t="s">
        <v>2</v>
      </c>
      <c r="S2" s="60" t="s">
        <v>3</v>
      </c>
      <c r="T2" s="336" t="s">
        <v>4</v>
      </c>
      <c r="AB2" s="603" t="s">
        <v>5</v>
      </c>
      <c r="AC2" s="603"/>
    </row>
    <row r="3" spans="2:30">
      <c r="B3" s="22" t="s">
        <v>31</v>
      </c>
      <c r="C3" s="328" t="s">
        <v>7</v>
      </c>
      <c r="D3" s="329" t="s">
        <v>8</v>
      </c>
      <c r="E3" s="329" t="s">
        <v>9</v>
      </c>
      <c r="F3" s="329" t="s">
        <v>10</v>
      </c>
      <c r="G3" s="328" t="s">
        <v>11</v>
      </c>
      <c r="I3" s="61" t="str">
        <f>(B3)</f>
        <v>CAML3</v>
      </c>
      <c r="J3" s="328" t="s">
        <v>7</v>
      </c>
      <c r="K3" s="329" t="s">
        <v>8</v>
      </c>
      <c r="L3" s="329" t="s">
        <v>9</v>
      </c>
      <c r="M3" s="329" t="s">
        <v>12</v>
      </c>
      <c r="O3" s="61" t="str">
        <f>(B3)</f>
        <v>CAML3</v>
      </c>
      <c r="P3" s="328" t="s">
        <v>13</v>
      </c>
      <c r="Q3" s="328" t="s">
        <v>8</v>
      </c>
      <c r="R3" s="328" t="s">
        <v>14</v>
      </c>
      <c r="S3" s="329" t="s">
        <v>15</v>
      </c>
      <c r="T3" s="329" t="s">
        <v>16</v>
      </c>
      <c r="V3" s="612" t="s">
        <v>17</v>
      </c>
      <c r="W3" s="612"/>
      <c r="Y3" s="605" t="s">
        <v>18</v>
      </c>
      <c r="Z3" s="605"/>
      <c r="AA3" s="62" t="s">
        <v>19</v>
      </c>
      <c r="AB3" s="606" t="s">
        <v>20</v>
      </c>
      <c r="AC3" s="606"/>
    </row>
    <row r="4" spans="2:30">
      <c r="B4" s="607" t="s">
        <v>21</v>
      </c>
      <c r="C4" s="358">
        <v>43887</v>
      </c>
      <c r="D4" s="64">
        <v>20</v>
      </c>
      <c r="E4" s="65">
        <v>8.86</v>
      </c>
      <c r="F4" s="66">
        <v>0.1</v>
      </c>
      <c r="G4" s="51">
        <f>(E4*D4)+F4</f>
        <v>177.29999999999998</v>
      </c>
      <c r="H4" s="60"/>
      <c r="I4" s="596" t="s">
        <v>2</v>
      </c>
      <c r="J4" s="63">
        <v>43887</v>
      </c>
      <c r="K4" s="64">
        <v>20</v>
      </c>
      <c r="L4" s="151">
        <v>8.86</v>
      </c>
      <c r="M4" s="51">
        <f>(G4)</f>
        <v>177.29999999999998</v>
      </c>
      <c r="O4" s="600" t="s">
        <v>4</v>
      </c>
      <c r="P4" s="67"/>
      <c r="Q4" s="57"/>
      <c r="R4" s="68"/>
      <c r="S4" s="68"/>
      <c r="T4" s="68">
        <f>(R4*Q4)+S4</f>
        <v>0</v>
      </c>
      <c r="V4" s="52" t="s">
        <v>22</v>
      </c>
      <c r="W4" s="52" t="s">
        <v>23</v>
      </c>
      <c r="Y4" s="52" t="s">
        <v>22</v>
      </c>
      <c r="Z4" s="52" t="s">
        <v>23</v>
      </c>
      <c r="AA4" s="336" t="s">
        <v>24</v>
      </c>
      <c r="AB4" s="52" t="s">
        <v>25</v>
      </c>
      <c r="AC4" s="52" t="s">
        <v>23</v>
      </c>
      <c r="AD4" s="69"/>
    </row>
    <row r="5" spans="2:30">
      <c r="B5" s="608"/>
      <c r="C5" s="75"/>
      <c r="D5" s="52"/>
      <c r="E5" s="51"/>
      <c r="F5" s="66">
        <v>0</v>
      </c>
      <c r="G5" s="51">
        <f t="shared" ref="G5:G36" si="0">(E5*D5)+F5</f>
        <v>0</v>
      </c>
      <c r="H5" s="60"/>
      <c r="I5" s="597"/>
      <c r="J5" s="99">
        <v>2020</v>
      </c>
      <c r="K5" s="71"/>
      <c r="L5" s="71"/>
      <c r="M5" s="72"/>
      <c r="O5" s="601"/>
      <c r="P5" s="73"/>
      <c r="Q5" s="46"/>
      <c r="R5" s="74"/>
      <c r="S5" s="74"/>
      <c r="T5" s="68">
        <f t="shared" ref="T5:T35" si="1">(R5*Q5)+S5</f>
        <v>0</v>
      </c>
      <c r="V5" s="75">
        <v>44183</v>
      </c>
      <c r="W5" s="76">
        <v>8.15</v>
      </c>
      <c r="Y5" s="75">
        <v>43902</v>
      </c>
      <c r="Z5" s="51">
        <v>0.69</v>
      </c>
      <c r="AA5" s="336"/>
      <c r="AB5" s="75"/>
      <c r="AC5" s="76">
        <f>(T4)</f>
        <v>0</v>
      </c>
    </row>
    <row r="6" spans="2:30">
      <c r="B6" s="608"/>
      <c r="C6" s="75"/>
      <c r="D6" s="52"/>
      <c r="E6" s="51"/>
      <c r="F6" s="66">
        <v>0</v>
      </c>
      <c r="G6" s="51">
        <f t="shared" si="0"/>
        <v>0</v>
      </c>
      <c r="H6" s="60"/>
      <c r="I6" s="597"/>
      <c r="J6" s="77"/>
      <c r="K6" s="49"/>
      <c r="L6" s="49"/>
      <c r="M6" s="50"/>
      <c r="O6" s="601"/>
      <c r="P6" s="67"/>
      <c r="Q6" s="57"/>
      <c r="R6" s="68"/>
      <c r="S6" s="68"/>
      <c r="T6" s="68">
        <f t="shared" si="1"/>
        <v>0</v>
      </c>
      <c r="V6" s="177"/>
      <c r="W6" s="96"/>
      <c r="Y6" s="75">
        <v>44006</v>
      </c>
      <c r="Z6" s="51">
        <v>0.69</v>
      </c>
      <c r="AA6" s="336"/>
      <c r="AB6" s="78"/>
      <c r="AC6" s="76">
        <f t="shared" ref="AC6:AC37" si="2">(T5)</f>
        <v>0</v>
      </c>
    </row>
    <row r="7" spans="2:30">
      <c r="B7" s="608"/>
      <c r="C7" s="75"/>
      <c r="D7" s="52"/>
      <c r="E7" s="51"/>
      <c r="F7" s="66">
        <v>0</v>
      </c>
      <c r="G7" s="51">
        <f t="shared" si="0"/>
        <v>0</v>
      </c>
      <c r="H7" s="60"/>
      <c r="I7" s="597"/>
      <c r="J7" s="99">
        <v>2021</v>
      </c>
      <c r="K7" s="369">
        <v>20</v>
      </c>
      <c r="L7" s="369">
        <v>8.86</v>
      </c>
      <c r="M7" s="370">
        <v>177.3</v>
      </c>
      <c r="O7" s="601"/>
      <c r="P7" s="67"/>
      <c r="Q7" s="57"/>
      <c r="R7" s="68"/>
      <c r="S7" s="68"/>
      <c r="T7" s="68">
        <f t="shared" si="1"/>
        <v>0</v>
      </c>
      <c r="V7" s="75">
        <v>44713</v>
      </c>
      <c r="W7" s="76">
        <v>1.67</v>
      </c>
      <c r="Y7" s="70">
        <v>44088</v>
      </c>
      <c r="Z7" s="51">
        <v>0.69</v>
      </c>
      <c r="AB7" s="52"/>
      <c r="AC7" s="76">
        <f t="shared" si="2"/>
        <v>0</v>
      </c>
    </row>
    <row r="8" spans="2:30">
      <c r="B8" s="608"/>
      <c r="C8" s="75"/>
      <c r="D8" s="52"/>
      <c r="E8" s="51"/>
      <c r="F8" s="66">
        <v>0</v>
      </c>
      <c r="G8" s="51">
        <f t="shared" si="0"/>
        <v>0</v>
      </c>
      <c r="H8" s="60"/>
      <c r="I8" s="597"/>
      <c r="J8" s="77"/>
      <c r="K8" s="49"/>
      <c r="L8" s="49"/>
      <c r="M8" s="50"/>
      <c r="O8" s="601"/>
      <c r="P8" s="67"/>
      <c r="Q8" s="57"/>
      <c r="R8" s="68"/>
      <c r="S8" s="68"/>
      <c r="T8" s="68">
        <f t="shared" si="1"/>
        <v>0</v>
      </c>
      <c r="V8" s="201">
        <f>W7</f>
        <v>1.67</v>
      </c>
      <c r="W8" s="96"/>
      <c r="Y8" s="202">
        <f>SUM(Z5:Z7)</f>
        <v>2.0699999999999998</v>
      </c>
      <c r="Z8" s="97"/>
      <c r="AB8" s="52"/>
      <c r="AC8" s="76">
        <f t="shared" si="2"/>
        <v>0</v>
      </c>
    </row>
    <row r="9" spans="2:30">
      <c r="B9" s="608"/>
      <c r="C9" s="75"/>
      <c r="D9" s="52"/>
      <c r="E9" s="51"/>
      <c r="F9" s="66">
        <v>0</v>
      </c>
      <c r="G9" s="51">
        <f t="shared" si="0"/>
        <v>0</v>
      </c>
      <c r="H9" s="60"/>
      <c r="I9" s="597"/>
      <c r="J9" s="80"/>
      <c r="K9" s="81"/>
      <c r="L9" s="81"/>
      <c r="M9" s="50"/>
      <c r="O9" s="601"/>
      <c r="P9" s="67"/>
      <c r="Q9" s="57"/>
      <c r="R9" s="68"/>
      <c r="S9" s="68"/>
      <c r="T9" s="68">
        <f t="shared" si="1"/>
        <v>0</v>
      </c>
      <c r="V9" s="52"/>
      <c r="W9" s="76"/>
      <c r="Y9" s="70">
        <v>44208</v>
      </c>
      <c r="Z9" s="76">
        <v>0.92</v>
      </c>
      <c r="AB9" s="52"/>
      <c r="AC9" s="76">
        <f t="shared" si="2"/>
        <v>0</v>
      </c>
    </row>
    <row r="10" spans="2:30">
      <c r="B10" s="608"/>
      <c r="C10" s="75"/>
      <c r="D10" s="52"/>
      <c r="E10" s="51"/>
      <c r="F10" s="66">
        <v>0</v>
      </c>
      <c r="G10" s="51">
        <f t="shared" si="0"/>
        <v>0</v>
      </c>
      <c r="H10" s="60"/>
      <c r="I10" s="597"/>
      <c r="J10" s="77"/>
      <c r="K10" s="49"/>
      <c r="L10" s="49"/>
      <c r="M10" s="50"/>
      <c r="O10" s="601"/>
      <c r="P10" s="67"/>
      <c r="Q10" s="57"/>
      <c r="R10" s="68"/>
      <c r="S10" s="68"/>
      <c r="T10" s="68">
        <f t="shared" si="1"/>
        <v>0</v>
      </c>
      <c r="V10" s="52"/>
      <c r="W10" s="76"/>
      <c r="Y10" s="70">
        <v>44286</v>
      </c>
      <c r="Z10" s="76">
        <v>0.93</v>
      </c>
      <c r="AB10" s="52"/>
      <c r="AC10" s="76">
        <f t="shared" si="2"/>
        <v>0</v>
      </c>
    </row>
    <row r="11" spans="2:30">
      <c r="B11" s="608"/>
      <c r="C11" s="52"/>
      <c r="D11" s="79"/>
      <c r="E11" s="79"/>
      <c r="F11" s="66">
        <v>0</v>
      </c>
      <c r="G11" s="51">
        <f t="shared" si="0"/>
        <v>0</v>
      </c>
      <c r="H11" s="60"/>
      <c r="I11" s="597"/>
      <c r="J11" s="77"/>
      <c r="K11" s="49"/>
      <c r="L11" s="49"/>
      <c r="M11" s="50"/>
      <c r="O11" s="601"/>
      <c r="P11" s="67"/>
      <c r="Q11" s="57"/>
      <c r="R11" s="68"/>
      <c r="S11" s="68"/>
      <c r="T11" s="68">
        <f t="shared" si="1"/>
        <v>0</v>
      </c>
      <c r="V11" s="52"/>
      <c r="W11" s="76"/>
      <c r="Y11" s="75">
        <v>44361</v>
      </c>
      <c r="Z11" s="76">
        <v>0.93</v>
      </c>
      <c r="AB11" s="52"/>
      <c r="AC11" s="76">
        <f t="shared" si="2"/>
        <v>0</v>
      </c>
    </row>
    <row r="12" spans="2:30">
      <c r="B12" s="608"/>
      <c r="C12" s="52"/>
      <c r="D12" s="79"/>
      <c r="E12" s="79"/>
      <c r="F12" s="66">
        <v>0</v>
      </c>
      <c r="G12" s="51">
        <f t="shared" si="0"/>
        <v>0</v>
      </c>
      <c r="H12" s="60"/>
      <c r="I12" s="597"/>
      <c r="J12" s="77"/>
      <c r="K12" s="49"/>
      <c r="L12" s="49"/>
      <c r="M12" s="50"/>
      <c r="O12" s="601"/>
      <c r="P12" s="67"/>
      <c r="Q12" s="57"/>
      <c r="R12" s="68"/>
      <c r="S12" s="68"/>
      <c r="T12" s="68">
        <f t="shared" si="1"/>
        <v>0</v>
      </c>
      <c r="V12" s="52"/>
      <c r="W12" s="76"/>
      <c r="Y12" s="70">
        <v>44452</v>
      </c>
      <c r="Z12" s="76">
        <v>1.17</v>
      </c>
      <c r="AB12" s="52"/>
      <c r="AC12" s="76">
        <f t="shared" si="2"/>
        <v>0</v>
      </c>
    </row>
    <row r="13" spans="2:30">
      <c r="B13" s="608"/>
      <c r="C13" s="52"/>
      <c r="D13" s="79"/>
      <c r="E13" s="79"/>
      <c r="F13" s="66">
        <v>0</v>
      </c>
      <c r="G13" s="51">
        <f t="shared" si="0"/>
        <v>0</v>
      </c>
      <c r="H13" s="60"/>
      <c r="I13" s="597"/>
      <c r="J13" s="77"/>
      <c r="K13" s="49"/>
      <c r="L13" s="49"/>
      <c r="M13" s="50"/>
      <c r="O13" s="601"/>
      <c r="P13" s="67"/>
      <c r="Q13" s="57"/>
      <c r="R13" s="68"/>
      <c r="S13" s="68"/>
      <c r="T13" s="68">
        <f t="shared" si="1"/>
        <v>0</v>
      </c>
      <c r="V13" s="52"/>
      <c r="W13" s="76"/>
      <c r="Y13" s="70">
        <v>44543</v>
      </c>
      <c r="Z13" s="76">
        <v>1.18</v>
      </c>
      <c r="AB13" s="52"/>
      <c r="AC13" s="76">
        <f t="shared" si="2"/>
        <v>0</v>
      </c>
    </row>
    <row r="14" spans="2:30">
      <c r="B14" s="608"/>
      <c r="C14" s="52"/>
      <c r="D14" s="79"/>
      <c r="E14" s="79"/>
      <c r="F14" s="66">
        <v>0</v>
      </c>
      <c r="G14" s="51">
        <f t="shared" si="0"/>
        <v>0</v>
      </c>
      <c r="H14" s="60"/>
      <c r="I14" s="597"/>
      <c r="J14" s="77"/>
      <c r="K14" s="49"/>
      <c r="L14" s="49"/>
      <c r="M14" s="50"/>
      <c r="O14" s="601"/>
      <c r="P14" s="67"/>
      <c r="Q14" s="57"/>
      <c r="R14" s="68"/>
      <c r="S14" s="68"/>
      <c r="T14" s="68">
        <f t="shared" si="1"/>
        <v>0</v>
      </c>
      <c r="V14" s="52"/>
      <c r="W14" s="76"/>
      <c r="Y14" s="70">
        <v>44634</v>
      </c>
      <c r="Z14" s="76">
        <v>1.18</v>
      </c>
      <c r="AB14" s="52"/>
      <c r="AC14" s="76">
        <f t="shared" si="2"/>
        <v>0</v>
      </c>
    </row>
    <row r="15" spans="2:30">
      <c r="B15" s="608"/>
      <c r="C15" s="52"/>
      <c r="D15" s="79"/>
      <c r="E15" s="79"/>
      <c r="F15" s="66">
        <v>0</v>
      </c>
      <c r="G15" s="51">
        <f t="shared" si="0"/>
        <v>0</v>
      </c>
      <c r="H15" s="60"/>
      <c r="I15" s="597"/>
      <c r="J15" s="77"/>
      <c r="K15" s="49"/>
      <c r="L15" s="49"/>
      <c r="M15" s="50"/>
      <c r="O15" s="601"/>
      <c r="P15" s="67"/>
      <c r="Q15" s="57"/>
      <c r="R15" s="68"/>
      <c r="S15" s="68"/>
      <c r="T15" s="68">
        <f t="shared" si="1"/>
        <v>0</v>
      </c>
      <c r="V15" s="52"/>
      <c r="W15" s="76"/>
      <c r="Y15" s="202">
        <f>SUM(Z9:Z14)</f>
        <v>6.31</v>
      </c>
      <c r="Z15" s="364"/>
      <c r="AB15" s="52"/>
      <c r="AC15" s="76">
        <f t="shared" si="2"/>
        <v>0</v>
      </c>
    </row>
    <row r="16" spans="2:30">
      <c r="B16" s="608"/>
      <c r="C16" s="52"/>
      <c r="D16" s="79"/>
      <c r="E16" s="79"/>
      <c r="F16" s="66">
        <v>0</v>
      </c>
      <c r="G16" s="51">
        <f t="shared" si="0"/>
        <v>0</v>
      </c>
      <c r="H16" s="60"/>
      <c r="I16" s="597"/>
      <c r="J16" s="77"/>
      <c r="K16" s="49"/>
      <c r="L16" s="49"/>
      <c r="M16" s="50"/>
      <c r="O16" s="601"/>
      <c r="P16" s="67"/>
      <c r="Q16" s="57"/>
      <c r="R16" s="68"/>
      <c r="S16" s="68"/>
      <c r="T16" s="68">
        <f t="shared" si="1"/>
        <v>0</v>
      </c>
      <c r="V16" s="52"/>
      <c r="W16" s="76"/>
      <c r="Y16" s="70">
        <v>44817</v>
      </c>
      <c r="Z16" s="76">
        <v>1.2</v>
      </c>
      <c r="AB16" s="52"/>
      <c r="AC16" s="76">
        <f t="shared" si="2"/>
        <v>0</v>
      </c>
    </row>
    <row r="17" spans="2:29">
      <c r="B17" s="608"/>
      <c r="C17" s="52"/>
      <c r="D17" s="79"/>
      <c r="E17" s="79"/>
      <c r="F17" s="66">
        <v>0</v>
      </c>
      <c r="G17" s="51">
        <f t="shared" si="0"/>
        <v>0</v>
      </c>
      <c r="H17" s="60"/>
      <c r="I17" s="597"/>
      <c r="J17" s="77"/>
      <c r="K17" s="49"/>
      <c r="L17" s="49"/>
      <c r="M17" s="50"/>
      <c r="O17" s="601"/>
      <c r="P17" s="67"/>
      <c r="Q17" s="57"/>
      <c r="R17" s="68"/>
      <c r="S17" s="68"/>
      <c r="T17" s="68">
        <f t="shared" si="1"/>
        <v>0</v>
      </c>
      <c r="V17" s="52"/>
      <c r="W17" s="76"/>
      <c r="Y17" s="70">
        <v>44907</v>
      </c>
      <c r="Z17" s="76">
        <v>1.21</v>
      </c>
      <c r="AB17" s="52"/>
      <c r="AC17" s="76">
        <f t="shared" si="2"/>
        <v>0</v>
      </c>
    </row>
    <row r="18" spans="2:29">
      <c r="B18" s="608"/>
      <c r="C18" s="52"/>
      <c r="D18" s="79"/>
      <c r="E18" s="79"/>
      <c r="F18" s="66">
        <v>0</v>
      </c>
      <c r="G18" s="51">
        <f t="shared" si="0"/>
        <v>0</v>
      </c>
      <c r="H18" s="60"/>
      <c r="I18" s="597"/>
      <c r="J18" s="77"/>
      <c r="K18" s="49"/>
      <c r="L18" s="49"/>
      <c r="M18" s="50"/>
      <c r="O18" s="601"/>
      <c r="P18" s="67"/>
      <c r="Q18" s="57"/>
      <c r="R18" s="68"/>
      <c r="S18" s="68"/>
      <c r="T18" s="68">
        <f t="shared" si="1"/>
        <v>0</v>
      </c>
      <c r="V18" s="52"/>
      <c r="W18" s="76"/>
      <c r="Y18" s="202">
        <f>SUM(Z16:Z17)</f>
        <v>2.41</v>
      </c>
      <c r="Z18" s="96"/>
      <c r="AB18" s="52"/>
      <c r="AC18" s="76">
        <f t="shared" si="2"/>
        <v>0</v>
      </c>
    </row>
    <row r="19" spans="2:29">
      <c r="B19" s="608"/>
      <c r="C19" s="52"/>
      <c r="D19" s="79"/>
      <c r="E19" s="79"/>
      <c r="F19" s="66">
        <v>0</v>
      </c>
      <c r="G19" s="51">
        <f t="shared" si="0"/>
        <v>0</v>
      </c>
      <c r="H19" s="60"/>
      <c r="I19" s="597"/>
      <c r="J19" s="77"/>
      <c r="K19" s="49"/>
      <c r="L19" s="49"/>
      <c r="M19" s="50"/>
      <c r="O19" s="601"/>
      <c r="P19" s="67"/>
      <c r="Q19" s="57"/>
      <c r="R19" s="68"/>
      <c r="S19" s="68"/>
      <c r="T19" s="68">
        <f t="shared" si="1"/>
        <v>0</v>
      </c>
      <c r="V19" s="52"/>
      <c r="W19" s="76"/>
      <c r="Y19" s="70">
        <v>44988</v>
      </c>
      <c r="Z19" s="76">
        <v>1.22</v>
      </c>
      <c r="AB19" s="52"/>
      <c r="AC19" s="76">
        <f t="shared" si="2"/>
        <v>0</v>
      </c>
    </row>
    <row r="20" spans="2:29">
      <c r="B20" s="608"/>
      <c r="C20" s="52"/>
      <c r="D20" s="79"/>
      <c r="E20" s="79"/>
      <c r="F20" s="66">
        <v>0</v>
      </c>
      <c r="G20" s="51">
        <f t="shared" si="0"/>
        <v>0</v>
      </c>
      <c r="H20" s="60"/>
      <c r="I20" s="597"/>
      <c r="J20" s="77"/>
      <c r="K20" s="49"/>
      <c r="L20" s="49"/>
      <c r="M20" s="50"/>
      <c r="O20" s="601"/>
      <c r="P20" s="67"/>
      <c r="Q20" s="57"/>
      <c r="R20" s="68"/>
      <c r="S20" s="68"/>
      <c r="T20" s="68">
        <f t="shared" si="1"/>
        <v>0</v>
      </c>
      <c r="V20" s="52"/>
      <c r="W20" s="76"/>
      <c r="Y20" s="70">
        <v>45091</v>
      </c>
      <c r="Z20" s="76">
        <v>1.22</v>
      </c>
      <c r="AB20" s="52"/>
      <c r="AC20" s="76">
        <f t="shared" si="2"/>
        <v>0</v>
      </c>
    </row>
    <row r="21" spans="2:29">
      <c r="B21" s="608"/>
      <c r="C21" s="52"/>
      <c r="D21" s="79"/>
      <c r="E21" s="79"/>
      <c r="F21" s="66">
        <v>0</v>
      </c>
      <c r="G21" s="51">
        <f t="shared" si="0"/>
        <v>0</v>
      </c>
      <c r="H21" s="60"/>
      <c r="I21" s="597"/>
      <c r="J21" s="77"/>
      <c r="K21" s="49"/>
      <c r="L21" s="49"/>
      <c r="M21" s="50"/>
      <c r="O21" s="601"/>
      <c r="P21" s="67"/>
      <c r="Q21" s="57"/>
      <c r="R21" s="68"/>
      <c r="S21" s="68"/>
      <c r="T21" s="68">
        <f t="shared" si="1"/>
        <v>0</v>
      </c>
      <c r="V21" s="52"/>
      <c r="W21" s="76"/>
      <c r="Y21" s="70">
        <v>45184</v>
      </c>
      <c r="Z21" s="76">
        <v>1.23</v>
      </c>
      <c r="AB21" s="52"/>
      <c r="AC21" s="76">
        <f t="shared" si="2"/>
        <v>0</v>
      </c>
    </row>
    <row r="22" spans="2:29">
      <c r="B22" s="608"/>
      <c r="C22" s="52"/>
      <c r="D22" s="79"/>
      <c r="E22" s="79"/>
      <c r="F22" s="66">
        <v>0</v>
      </c>
      <c r="G22" s="51">
        <f t="shared" si="0"/>
        <v>0</v>
      </c>
      <c r="H22" s="60"/>
      <c r="I22" s="597"/>
      <c r="J22" s="77"/>
      <c r="K22" s="49"/>
      <c r="L22" s="49"/>
      <c r="M22" s="50"/>
      <c r="O22" s="601"/>
      <c r="P22" s="67"/>
      <c r="Q22" s="57"/>
      <c r="R22" s="68"/>
      <c r="S22" s="68"/>
      <c r="T22" s="68">
        <f t="shared" si="1"/>
        <v>0</v>
      </c>
      <c r="V22" s="52"/>
      <c r="W22" s="76"/>
      <c r="Y22" s="70">
        <v>45266</v>
      </c>
      <c r="Z22" s="76">
        <v>1.24</v>
      </c>
      <c r="AB22" s="52"/>
      <c r="AC22" s="76">
        <f t="shared" si="2"/>
        <v>0</v>
      </c>
    </row>
    <row r="23" spans="2:29">
      <c r="B23" s="608"/>
      <c r="C23" s="52"/>
      <c r="D23" s="79"/>
      <c r="E23" s="79"/>
      <c r="F23" s="66">
        <v>0</v>
      </c>
      <c r="G23" s="51">
        <f t="shared" si="0"/>
        <v>0</v>
      </c>
      <c r="H23" s="60"/>
      <c r="I23" s="597"/>
      <c r="J23" s="77"/>
      <c r="K23" s="49"/>
      <c r="L23" s="49"/>
      <c r="M23" s="50"/>
      <c r="O23" s="601"/>
      <c r="P23" s="67"/>
      <c r="Q23" s="57"/>
      <c r="R23" s="68"/>
      <c r="S23" s="68"/>
      <c r="T23" s="68">
        <f t="shared" si="1"/>
        <v>0</v>
      </c>
      <c r="V23" s="52"/>
      <c r="W23" s="76"/>
      <c r="Y23" s="79"/>
      <c r="Z23" s="76"/>
      <c r="AB23" s="52"/>
      <c r="AC23" s="76">
        <f t="shared" si="2"/>
        <v>0</v>
      </c>
    </row>
    <row r="24" spans="2:29">
      <c r="B24" s="608"/>
      <c r="C24" s="52"/>
      <c r="D24" s="79"/>
      <c r="E24" s="79"/>
      <c r="F24" s="66">
        <v>0</v>
      </c>
      <c r="G24" s="51">
        <f t="shared" si="0"/>
        <v>0</v>
      </c>
      <c r="H24" s="60"/>
      <c r="I24" s="597"/>
      <c r="J24" s="77"/>
      <c r="K24" s="49"/>
      <c r="L24" s="49"/>
      <c r="M24" s="50"/>
      <c r="O24" s="601"/>
      <c r="P24" s="67"/>
      <c r="Q24" s="57"/>
      <c r="R24" s="68"/>
      <c r="S24" s="68"/>
      <c r="T24" s="68">
        <f t="shared" si="1"/>
        <v>0</v>
      </c>
      <c r="V24" s="52"/>
      <c r="W24" s="76"/>
      <c r="Y24" s="79"/>
      <c r="Z24" s="76"/>
      <c r="AB24" s="52"/>
      <c r="AC24" s="76">
        <f t="shared" si="2"/>
        <v>0</v>
      </c>
    </row>
    <row r="25" spans="2:29">
      <c r="B25" s="608"/>
      <c r="C25" s="52"/>
      <c r="D25" s="79"/>
      <c r="E25" s="79"/>
      <c r="F25" s="66">
        <v>0</v>
      </c>
      <c r="G25" s="51">
        <f t="shared" si="0"/>
        <v>0</v>
      </c>
      <c r="H25" s="60"/>
      <c r="I25" s="597"/>
      <c r="J25" s="77"/>
      <c r="K25" s="49"/>
      <c r="L25" s="49"/>
      <c r="M25" s="50"/>
      <c r="O25" s="601"/>
      <c r="P25" s="67"/>
      <c r="Q25" s="57"/>
      <c r="R25" s="68"/>
      <c r="S25" s="68"/>
      <c r="T25" s="68">
        <f t="shared" si="1"/>
        <v>0</v>
      </c>
      <c r="V25" s="52"/>
      <c r="W25" s="76"/>
      <c r="Y25" s="79"/>
      <c r="Z25" s="76"/>
      <c r="AB25" s="52"/>
      <c r="AC25" s="76">
        <f t="shared" si="2"/>
        <v>0</v>
      </c>
    </row>
    <row r="26" spans="2:29">
      <c r="B26" s="608"/>
      <c r="C26" s="52"/>
      <c r="D26" s="79"/>
      <c r="E26" s="79"/>
      <c r="F26" s="66">
        <v>0</v>
      </c>
      <c r="G26" s="51">
        <f t="shared" si="0"/>
        <v>0</v>
      </c>
      <c r="H26" s="60"/>
      <c r="I26" s="597"/>
      <c r="J26" s="77"/>
      <c r="K26" s="49"/>
      <c r="L26" s="49"/>
      <c r="M26" s="50"/>
      <c r="O26" s="601"/>
      <c r="P26" s="67"/>
      <c r="Q26" s="57"/>
      <c r="R26" s="68"/>
      <c r="S26" s="68"/>
      <c r="T26" s="68">
        <f t="shared" si="1"/>
        <v>0</v>
      </c>
      <c r="V26" s="52"/>
      <c r="W26" s="76"/>
      <c r="Y26" s="79"/>
      <c r="Z26" s="76"/>
      <c r="AB26" s="52"/>
      <c r="AC26" s="76">
        <f t="shared" si="2"/>
        <v>0</v>
      </c>
    </row>
    <row r="27" spans="2:29">
      <c r="B27" s="608"/>
      <c r="C27" s="52"/>
      <c r="D27" s="79"/>
      <c r="E27" s="79"/>
      <c r="F27" s="66">
        <v>0</v>
      </c>
      <c r="G27" s="51">
        <f t="shared" si="0"/>
        <v>0</v>
      </c>
      <c r="H27" s="60"/>
      <c r="I27" s="597"/>
      <c r="J27" s="77"/>
      <c r="K27" s="49"/>
      <c r="L27" s="49"/>
      <c r="M27" s="50"/>
      <c r="O27" s="601"/>
      <c r="P27" s="67"/>
      <c r="Q27" s="57"/>
      <c r="R27" s="68"/>
      <c r="S27" s="68"/>
      <c r="T27" s="68">
        <f t="shared" si="1"/>
        <v>0</v>
      </c>
      <c r="V27" s="52"/>
      <c r="W27" s="76"/>
      <c r="Y27" s="79"/>
      <c r="Z27" s="76"/>
      <c r="AB27" s="52"/>
      <c r="AC27" s="76">
        <f t="shared" si="2"/>
        <v>0</v>
      </c>
    </row>
    <row r="28" spans="2:29">
      <c r="B28" s="608"/>
      <c r="C28" s="52"/>
      <c r="D28" s="79"/>
      <c r="E28" s="79"/>
      <c r="F28" s="66">
        <v>0</v>
      </c>
      <c r="G28" s="51">
        <f t="shared" si="0"/>
        <v>0</v>
      </c>
      <c r="H28" s="60"/>
      <c r="I28" s="597"/>
      <c r="J28" s="77"/>
      <c r="K28" s="49"/>
      <c r="L28" s="49"/>
      <c r="M28" s="50"/>
      <c r="O28" s="601"/>
      <c r="P28" s="67"/>
      <c r="Q28" s="57"/>
      <c r="R28" s="68"/>
      <c r="S28" s="68"/>
      <c r="T28" s="68">
        <f t="shared" si="1"/>
        <v>0</v>
      </c>
      <c r="V28" s="52"/>
      <c r="W28" s="76"/>
      <c r="Y28" s="79"/>
      <c r="Z28" s="76"/>
      <c r="AB28" s="52"/>
      <c r="AC28" s="76">
        <f t="shared" si="2"/>
        <v>0</v>
      </c>
    </row>
    <row r="29" spans="2:29">
      <c r="B29" s="608"/>
      <c r="C29" s="52"/>
      <c r="D29" s="79"/>
      <c r="E29" s="79"/>
      <c r="F29" s="66">
        <v>0</v>
      </c>
      <c r="G29" s="51">
        <f t="shared" si="0"/>
        <v>0</v>
      </c>
      <c r="H29" s="60"/>
      <c r="I29" s="597"/>
      <c r="J29" s="77"/>
      <c r="K29" s="49"/>
      <c r="L29" s="49"/>
      <c r="M29" s="50"/>
      <c r="O29" s="601"/>
      <c r="P29" s="67"/>
      <c r="Q29" s="57"/>
      <c r="R29" s="68"/>
      <c r="S29" s="68"/>
      <c r="T29" s="68">
        <f t="shared" si="1"/>
        <v>0</v>
      </c>
      <c r="V29" s="52"/>
      <c r="W29" s="76"/>
      <c r="Y29" s="79"/>
      <c r="Z29" s="76"/>
      <c r="AB29" s="52"/>
      <c r="AC29" s="76">
        <f t="shared" si="2"/>
        <v>0</v>
      </c>
    </row>
    <row r="30" spans="2:29">
      <c r="B30" s="608"/>
      <c r="C30" s="52"/>
      <c r="D30" s="79"/>
      <c r="E30" s="79"/>
      <c r="F30" s="66">
        <v>0</v>
      </c>
      <c r="G30" s="51">
        <f t="shared" si="0"/>
        <v>0</v>
      </c>
      <c r="H30" s="60"/>
      <c r="I30" s="597"/>
      <c r="J30" s="77"/>
      <c r="K30" s="49"/>
      <c r="L30" s="49"/>
      <c r="M30" s="50"/>
      <c r="O30" s="601"/>
      <c r="P30" s="67"/>
      <c r="Q30" s="57"/>
      <c r="R30" s="68"/>
      <c r="S30" s="68"/>
      <c r="T30" s="68">
        <f t="shared" si="1"/>
        <v>0</v>
      </c>
      <c r="V30" s="52"/>
      <c r="W30" s="76"/>
      <c r="Y30" s="79"/>
      <c r="Z30" s="76"/>
      <c r="AB30" s="52"/>
      <c r="AC30" s="76">
        <f t="shared" si="2"/>
        <v>0</v>
      </c>
    </row>
    <row r="31" spans="2:29">
      <c r="B31" s="608"/>
      <c r="C31" s="52"/>
      <c r="D31" s="79"/>
      <c r="E31" s="79"/>
      <c r="F31" s="66">
        <v>0</v>
      </c>
      <c r="G31" s="51">
        <f t="shared" si="0"/>
        <v>0</v>
      </c>
      <c r="H31" s="60"/>
      <c r="I31" s="597"/>
      <c r="J31" s="77"/>
      <c r="K31" s="49"/>
      <c r="L31" s="49"/>
      <c r="M31" s="50"/>
      <c r="O31" s="601"/>
      <c r="P31" s="67"/>
      <c r="Q31" s="57"/>
      <c r="R31" s="68"/>
      <c r="S31" s="68"/>
      <c r="T31" s="68">
        <f t="shared" si="1"/>
        <v>0</v>
      </c>
      <c r="V31" s="52"/>
      <c r="W31" s="76"/>
      <c r="Y31" s="79"/>
      <c r="Z31" s="76"/>
      <c r="AB31" s="52"/>
      <c r="AC31" s="76">
        <f t="shared" si="2"/>
        <v>0</v>
      </c>
    </row>
    <row r="32" spans="2:29">
      <c r="B32" s="608"/>
      <c r="C32" s="52"/>
      <c r="D32" s="79"/>
      <c r="E32" s="79"/>
      <c r="F32" s="66">
        <v>0</v>
      </c>
      <c r="G32" s="51">
        <f t="shared" si="0"/>
        <v>0</v>
      </c>
      <c r="H32" s="60"/>
      <c r="I32" s="597"/>
      <c r="J32" s="82"/>
      <c r="K32" s="82"/>
      <c r="L32" s="82"/>
      <c r="M32" s="50"/>
      <c r="O32" s="601"/>
      <c r="P32" s="67"/>
      <c r="Q32" s="57"/>
      <c r="R32" s="68"/>
      <c r="S32" s="68"/>
      <c r="T32" s="68">
        <f t="shared" si="1"/>
        <v>0</v>
      </c>
      <c r="V32" s="52"/>
      <c r="W32" s="76"/>
      <c r="Y32" s="79"/>
      <c r="Z32" s="76"/>
      <c r="AB32" s="52"/>
      <c r="AC32" s="76">
        <f t="shared" si="2"/>
        <v>0</v>
      </c>
    </row>
    <row r="33" spans="2:29">
      <c r="B33" s="608"/>
      <c r="C33" s="52"/>
      <c r="D33" s="79"/>
      <c r="E33" s="79"/>
      <c r="F33" s="66">
        <v>0</v>
      </c>
      <c r="G33" s="51">
        <f t="shared" si="0"/>
        <v>0</v>
      </c>
      <c r="H33" s="60"/>
      <c r="I33" s="597"/>
      <c r="J33" s="82"/>
      <c r="K33" s="82"/>
      <c r="L33" s="82"/>
      <c r="M33" s="50"/>
      <c r="O33" s="601"/>
      <c r="P33" s="67"/>
      <c r="Q33" s="57"/>
      <c r="R33" s="68"/>
      <c r="S33" s="68"/>
      <c r="T33" s="68">
        <f t="shared" si="1"/>
        <v>0</v>
      </c>
      <c r="V33" s="52"/>
      <c r="W33" s="76"/>
      <c r="Y33" s="79"/>
      <c r="Z33" s="76"/>
      <c r="AB33" s="52"/>
      <c r="AC33" s="76">
        <f t="shared" si="2"/>
        <v>0</v>
      </c>
    </row>
    <row r="34" spans="2:29">
      <c r="B34" s="608"/>
      <c r="C34" s="52"/>
      <c r="D34" s="79"/>
      <c r="E34" s="79"/>
      <c r="F34" s="66">
        <v>0</v>
      </c>
      <c r="G34" s="51">
        <f t="shared" si="0"/>
        <v>0</v>
      </c>
      <c r="H34" s="60"/>
      <c r="I34" s="597"/>
      <c r="J34" s="82"/>
      <c r="K34" s="82"/>
      <c r="L34" s="82"/>
      <c r="M34" s="50"/>
      <c r="O34" s="601"/>
      <c r="P34" s="67"/>
      <c r="Q34" s="57"/>
      <c r="R34" s="68"/>
      <c r="S34" s="68"/>
      <c r="T34" s="68">
        <f t="shared" si="1"/>
        <v>0</v>
      </c>
      <c r="V34" s="52"/>
      <c r="W34" s="76"/>
      <c r="Y34" s="79"/>
      <c r="Z34" s="76"/>
      <c r="AB34" s="52"/>
      <c r="AC34" s="76">
        <f t="shared" si="2"/>
        <v>0</v>
      </c>
    </row>
    <row r="35" spans="2:29">
      <c r="B35" s="608"/>
      <c r="C35" s="52"/>
      <c r="D35" s="79"/>
      <c r="E35" s="79"/>
      <c r="F35" s="66">
        <v>0</v>
      </c>
      <c r="G35" s="51">
        <f t="shared" si="0"/>
        <v>0</v>
      </c>
      <c r="H35" s="60"/>
      <c r="I35" s="598"/>
      <c r="J35" s="83"/>
      <c r="K35" s="84"/>
      <c r="L35" s="84"/>
      <c r="M35" s="50"/>
      <c r="O35" s="602"/>
      <c r="P35" s="85"/>
      <c r="Q35" s="86"/>
      <c r="R35" s="87"/>
      <c r="S35" s="88"/>
      <c r="T35" s="68">
        <f t="shared" si="1"/>
        <v>0</v>
      </c>
      <c r="V35" s="52"/>
      <c r="W35" s="76"/>
      <c r="Y35" s="79"/>
      <c r="Z35" s="76"/>
      <c r="AB35" s="52"/>
      <c r="AC35" s="76">
        <f t="shared" si="2"/>
        <v>0</v>
      </c>
    </row>
    <row r="36" spans="2:29">
      <c r="B36" s="609"/>
      <c r="C36" s="52"/>
      <c r="D36" s="79"/>
      <c r="E36" s="79"/>
      <c r="F36" s="66">
        <v>0</v>
      </c>
      <c r="G36" s="51">
        <f t="shared" si="0"/>
        <v>0</v>
      </c>
      <c r="H36" s="60"/>
      <c r="R36" s="89"/>
      <c r="V36" s="52"/>
      <c r="W36" s="76"/>
      <c r="Y36" s="79"/>
      <c r="Z36" s="76"/>
      <c r="AB36" s="52"/>
      <c r="AC36" s="76">
        <f t="shared" si="2"/>
        <v>0</v>
      </c>
    </row>
    <row r="37" spans="2:29">
      <c r="B37" s="69" t="s">
        <v>26</v>
      </c>
      <c r="C37" s="89"/>
      <c r="D37" s="333">
        <f>SUM(D4:D36)</f>
        <v>20</v>
      </c>
      <c r="E37" s="90">
        <f>G37/D37</f>
        <v>8.8649999999999984</v>
      </c>
      <c r="F37" s="91"/>
      <c r="G37" s="92">
        <f>SUM(G4:G36)</f>
        <v>177.29999999999998</v>
      </c>
      <c r="V37" s="52"/>
      <c r="W37" s="76"/>
      <c r="Y37" s="79"/>
      <c r="Z37" s="76"/>
      <c r="AB37" s="52"/>
      <c r="AC37" s="76">
        <f t="shared" si="2"/>
        <v>0</v>
      </c>
    </row>
    <row r="38" spans="2:29">
      <c r="E38" s="93" t="s">
        <v>27</v>
      </c>
      <c r="W38" s="94">
        <f>SUM(W5:W37)</f>
        <v>9.82</v>
      </c>
      <c r="Z38" s="94">
        <f>SUM(Z5:Z37)</f>
        <v>15.700000000000001</v>
      </c>
    </row>
  </sheetData>
  <mergeCells count="9">
    <mergeCell ref="AB2:AC2"/>
    <mergeCell ref="V3:W3"/>
    <mergeCell ref="Y3:Z3"/>
    <mergeCell ref="AB3:AC3"/>
    <mergeCell ref="B4:B36"/>
    <mergeCell ref="I4:I35"/>
    <mergeCell ref="O4:O35"/>
    <mergeCell ref="B2:C2"/>
    <mergeCell ref="D2:G2"/>
  </mergeCells>
  <hyperlinks>
    <hyperlink ref="B3" location="CARTEIRA!A1" display="CAML3" xr:uid="{00000000-0004-0000-0100-000000000000}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13">
    <tabColor rgb="FF0070C0"/>
  </sheetPr>
  <dimension ref="A2:AF39"/>
  <sheetViews>
    <sheetView zoomScale="80" zoomScaleNormal="80" workbookViewId="0">
      <pane xSplit="2" ySplit="3" topLeftCell="C4" activePane="bottomRight" state="frozen"/>
      <selection pane="bottomRight" activeCell="C1" sqref="C1"/>
      <selection pane="bottomLeft" activeCell="A4" sqref="A4"/>
      <selection pane="topRight" activeCell="C1" sqref="C1"/>
    </sheetView>
  </sheetViews>
  <sheetFormatPr defaultColWidth="0" defaultRowHeight="15"/>
  <cols>
    <col min="1" max="1" width="1.28515625" style="58" customWidth="1"/>
    <col min="2" max="2" width="9.140625" style="58" customWidth="1"/>
    <col min="3" max="3" width="11.5703125" style="58" customWidth="1"/>
    <col min="4" max="4" width="9.140625" style="58" customWidth="1"/>
    <col min="5" max="5" width="13.42578125" style="58" bestFit="1" customWidth="1"/>
    <col min="6" max="6" width="10.85546875" style="58" bestFit="1" customWidth="1"/>
    <col min="7" max="7" width="11.7109375" style="58" bestFit="1" customWidth="1"/>
    <col min="8" max="8" width="1.7109375" style="58" customWidth="1"/>
    <col min="9" max="9" width="9.140625" style="58" customWidth="1"/>
    <col min="10" max="10" width="11.5703125" style="58" bestFit="1" customWidth="1"/>
    <col min="11" max="11" width="9.140625" style="58" customWidth="1"/>
    <col min="12" max="12" width="9.85546875" style="58" bestFit="1" customWidth="1"/>
    <col min="13" max="13" width="11.7109375" style="58" bestFit="1" customWidth="1"/>
    <col min="14" max="14" width="1.28515625" style="58" customWidth="1"/>
    <col min="15" max="15" width="9.140625" style="58" customWidth="1"/>
    <col min="16" max="16" width="11.5703125" style="58" bestFit="1" customWidth="1"/>
    <col min="17" max="17" width="9.140625" style="58" customWidth="1"/>
    <col min="18" max="18" width="9.85546875" style="58" bestFit="1" customWidth="1"/>
    <col min="19" max="19" width="10.28515625" style="58" bestFit="1" customWidth="1"/>
    <col min="20" max="20" width="10.85546875" style="58" bestFit="1" customWidth="1"/>
    <col min="21" max="21" width="2.42578125" style="58" customWidth="1"/>
    <col min="22" max="22" width="11.7109375" style="58" bestFit="1" customWidth="1"/>
    <col min="23" max="23" width="9.85546875" style="58" bestFit="1" customWidth="1"/>
    <col min="24" max="24" width="1.42578125" style="58" customWidth="1"/>
    <col min="25" max="25" width="11.7109375" style="58" bestFit="1" customWidth="1"/>
    <col min="26" max="27" width="9.140625" style="58" customWidth="1"/>
    <col min="28" max="28" width="11.5703125" style="58" bestFit="1" customWidth="1"/>
    <col min="29" max="29" width="10.85546875" style="58" bestFit="1" customWidth="1"/>
    <col min="30" max="31" width="9.140625" style="58" customWidth="1"/>
    <col min="32" max="32" width="0" style="58" hidden="1" customWidth="1"/>
    <col min="33" max="16384" width="9.140625" style="58" hidden="1"/>
  </cols>
  <sheetData>
    <row r="2" spans="2:30">
      <c r="B2" s="613" t="s">
        <v>88</v>
      </c>
      <c r="C2" s="614"/>
      <c r="D2" s="617" t="s">
        <v>89</v>
      </c>
      <c r="E2" s="618"/>
      <c r="F2" s="618"/>
      <c r="G2" s="618"/>
      <c r="M2" s="59" t="s">
        <v>2</v>
      </c>
      <c r="S2" s="60" t="s">
        <v>3</v>
      </c>
      <c r="T2" s="336" t="s">
        <v>4</v>
      </c>
      <c r="AB2" s="603" t="s">
        <v>5</v>
      </c>
      <c r="AC2" s="603"/>
    </row>
    <row r="3" spans="2:30" ht="27.75">
      <c r="B3" s="22" t="s">
        <v>90</v>
      </c>
      <c r="C3" s="328" t="s">
        <v>7</v>
      </c>
      <c r="D3" s="329" t="s">
        <v>8</v>
      </c>
      <c r="E3" s="329" t="s">
        <v>9</v>
      </c>
      <c r="F3" s="329" t="s">
        <v>10</v>
      </c>
      <c r="G3" s="328" t="s">
        <v>11</v>
      </c>
      <c r="I3" s="61" t="str">
        <f>(B3)</f>
        <v>WEGE3</v>
      </c>
      <c r="J3" s="328" t="s">
        <v>7</v>
      </c>
      <c r="K3" s="329" t="s">
        <v>8</v>
      </c>
      <c r="L3" s="329" t="s">
        <v>9</v>
      </c>
      <c r="M3" s="329" t="s">
        <v>12</v>
      </c>
      <c r="O3" s="61" t="str">
        <f>(B3)</f>
        <v>WEGE3</v>
      </c>
      <c r="P3" s="328" t="s">
        <v>13</v>
      </c>
      <c r="Q3" s="328" t="s">
        <v>8</v>
      </c>
      <c r="R3" s="328" t="s">
        <v>14</v>
      </c>
      <c r="S3" s="329" t="s">
        <v>15</v>
      </c>
      <c r="T3" s="329" t="s">
        <v>16</v>
      </c>
      <c r="V3" s="612" t="s">
        <v>17</v>
      </c>
      <c r="W3" s="612"/>
      <c r="Y3" s="605" t="s">
        <v>18</v>
      </c>
      <c r="Z3" s="605"/>
      <c r="AA3" s="62" t="s">
        <v>19</v>
      </c>
      <c r="AB3" s="606" t="s">
        <v>20</v>
      </c>
      <c r="AC3" s="606"/>
    </row>
    <row r="4" spans="2:30">
      <c r="B4" s="607" t="s">
        <v>21</v>
      </c>
      <c r="C4" s="70">
        <v>44167</v>
      </c>
      <c r="D4" s="52">
        <v>1</v>
      </c>
      <c r="E4" s="51">
        <v>73.25</v>
      </c>
      <c r="F4" s="66">
        <v>0.05</v>
      </c>
      <c r="G4" s="51">
        <f>(E4*D4)+F4</f>
        <v>73.3</v>
      </c>
      <c r="H4" s="60"/>
      <c r="I4" s="596" t="s">
        <v>2</v>
      </c>
      <c r="J4" s="95">
        <v>2019</v>
      </c>
      <c r="K4" s="141">
        <v>10</v>
      </c>
      <c r="L4" s="141">
        <v>33.76</v>
      </c>
      <c r="M4" s="142">
        <v>337.6</v>
      </c>
      <c r="O4" s="600" t="s">
        <v>4</v>
      </c>
      <c r="P4" s="67">
        <v>44012</v>
      </c>
      <c r="Q4" s="57">
        <v>10</v>
      </c>
      <c r="R4" s="68">
        <v>51.13</v>
      </c>
      <c r="S4" s="68">
        <v>-0.15</v>
      </c>
      <c r="T4" s="68">
        <f>(R4*Q4)+S4</f>
        <v>511.15000000000003</v>
      </c>
      <c r="V4" s="52" t="s">
        <v>22</v>
      </c>
      <c r="W4" s="52" t="s">
        <v>23</v>
      </c>
      <c r="Y4" s="52" t="s">
        <v>22</v>
      </c>
      <c r="Z4" s="52" t="s">
        <v>23</v>
      </c>
      <c r="AA4" s="336" t="s">
        <v>24</v>
      </c>
      <c r="AB4" s="52" t="s">
        <v>25</v>
      </c>
      <c r="AC4" s="52" t="s">
        <v>23</v>
      </c>
      <c r="AD4" s="69"/>
    </row>
    <row r="5" spans="2:30">
      <c r="B5" s="608"/>
      <c r="C5" s="149">
        <v>44265</v>
      </c>
      <c r="D5" s="150">
        <v>1</v>
      </c>
      <c r="E5" s="143">
        <v>71.680000000000007</v>
      </c>
      <c r="F5" s="66">
        <v>0</v>
      </c>
      <c r="G5" s="51">
        <f t="shared" ref="G5:G36" si="0">(E5*D5)+F5</f>
        <v>71.680000000000007</v>
      </c>
      <c r="H5" s="60"/>
      <c r="I5" s="597"/>
      <c r="J5" s="95">
        <v>2020</v>
      </c>
      <c r="K5" s="141">
        <v>1</v>
      </c>
      <c r="L5" s="141">
        <v>73.25</v>
      </c>
      <c r="M5" s="142">
        <v>73.3</v>
      </c>
      <c r="O5" s="601"/>
      <c r="P5" s="73"/>
      <c r="Q5" s="46"/>
      <c r="R5" s="74"/>
      <c r="S5" s="74"/>
      <c r="T5" s="68">
        <f t="shared" ref="T5:T35" si="1">(R5*Q5)+S5</f>
        <v>0</v>
      </c>
      <c r="V5" s="75">
        <v>43901</v>
      </c>
      <c r="W5" s="76">
        <v>1.67</v>
      </c>
      <c r="Y5" s="75">
        <v>43901</v>
      </c>
      <c r="Z5" s="51">
        <v>0.33</v>
      </c>
      <c r="AA5" s="336"/>
      <c r="AB5" s="75">
        <v>44012</v>
      </c>
      <c r="AC5" s="76" t="e">
        <f>(T4-#REF!)</f>
        <v>#REF!</v>
      </c>
    </row>
    <row r="6" spans="2:30">
      <c r="B6" s="608"/>
      <c r="C6" s="669" t="s">
        <v>91</v>
      </c>
      <c r="D6" s="670"/>
      <c r="E6" s="670"/>
      <c r="F6" s="670"/>
      <c r="G6" s="671"/>
      <c r="H6" s="60"/>
      <c r="I6" s="597"/>
      <c r="J6" s="413">
        <v>2021</v>
      </c>
      <c r="K6" s="400">
        <v>10</v>
      </c>
      <c r="L6" s="400">
        <v>35.19</v>
      </c>
      <c r="M6" s="401">
        <v>351.87</v>
      </c>
      <c r="O6" s="601"/>
      <c r="P6" s="67"/>
      <c r="Q6" s="57"/>
      <c r="R6" s="68"/>
      <c r="S6" s="68"/>
      <c r="T6" s="68">
        <f t="shared" si="1"/>
        <v>0</v>
      </c>
      <c r="V6" s="75">
        <v>44055</v>
      </c>
      <c r="W6" s="76">
        <v>0.33</v>
      </c>
      <c r="Y6" s="75">
        <v>44055</v>
      </c>
      <c r="Z6" s="51">
        <v>0.26</v>
      </c>
      <c r="AA6" s="336"/>
      <c r="AB6" s="69"/>
      <c r="AC6" s="96">
        <f t="shared" ref="AC6:AC37" si="2">(T5)</f>
        <v>0</v>
      </c>
    </row>
    <row r="7" spans="2:30">
      <c r="B7" s="608"/>
      <c r="C7" s="70">
        <v>44314</v>
      </c>
      <c r="D7" s="52">
        <v>4</v>
      </c>
      <c r="E7" s="76">
        <v>36.244999999999997</v>
      </c>
      <c r="F7" s="66">
        <v>0</v>
      </c>
      <c r="G7" s="51">
        <f t="shared" si="0"/>
        <v>144.97999999999999</v>
      </c>
      <c r="H7" s="60"/>
      <c r="I7" s="597"/>
      <c r="J7" s="80"/>
      <c r="K7" s="81"/>
      <c r="L7" s="81"/>
      <c r="M7" s="50"/>
      <c r="O7" s="601"/>
      <c r="P7" s="67"/>
      <c r="Q7" s="57"/>
      <c r="R7" s="68"/>
      <c r="S7" s="68"/>
      <c r="T7" s="68">
        <f t="shared" si="1"/>
        <v>0</v>
      </c>
      <c r="V7" s="201">
        <f>SUM(W5:W6)</f>
        <v>2</v>
      </c>
      <c r="W7" s="96"/>
      <c r="Y7" s="202">
        <f>SUM(Z5:Z6)</f>
        <v>0.59000000000000008</v>
      </c>
      <c r="Z7" s="97"/>
      <c r="AB7" s="52"/>
      <c r="AC7" s="76">
        <f t="shared" si="2"/>
        <v>0</v>
      </c>
    </row>
    <row r="8" spans="2:30">
      <c r="B8" s="608"/>
      <c r="C8" s="70">
        <v>44393</v>
      </c>
      <c r="D8" s="52">
        <v>4</v>
      </c>
      <c r="E8" s="76">
        <v>34.369999999999997</v>
      </c>
      <c r="F8" s="66">
        <v>0.03</v>
      </c>
      <c r="G8" s="51">
        <f t="shared" si="0"/>
        <v>137.51</v>
      </c>
      <c r="H8" s="60"/>
      <c r="I8" s="597"/>
      <c r="J8" s="77"/>
      <c r="K8" s="49"/>
      <c r="L8" s="49"/>
      <c r="M8" s="50"/>
      <c r="O8" s="601"/>
      <c r="P8" s="67"/>
      <c r="Q8" s="57"/>
      <c r="R8" s="68"/>
      <c r="S8" s="68"/>
      <c r="T8" s="68">
        <f t="shared" si="1"/>
        <v>0</v>
      </c>
      <c r="V8" s="75">
        <v>44265</v>
      </c>
      <c r="W8" s="76">
        <v>0.34</v>
      </c>
      <c r="Y8" s="70">
        <v>44265</v>
      </c>
      <c r="Z8" s="51">
        <v>0.03</v>
      </c>
      <c r="AB8" s="52"/>
      <c r="AC8" s="76">
        <f t="shared" si="2"/>
        <v>0</v>
      </c>
    </row>
    <row r="9" spans="2:30">
      <c r="B9" s="608"/>
      <c r="C9" s="70">
        <v>44400</v>
      </c>
      <c r="D9" s="52">
        <v>2</v>
      </c>
      <c r="E9" s="76">
        <v>34.69</v>
      </c>
      <c r="F9" s="66">
        <v>0</v>
      </c>
      <c r="G9" s="51">
        <f t="shared" si="0"/>
        <v>69.38</v>
      </c>
      <c r="H9" s="60"/>
      <c r="I9" s="597"/>
      <c r="J9" s="77"/>
      <c r="K9" s="49"/>
      <c r="L9" s="49"/>
      <c r="M9" s="50"/>
      <c r="O9" s="601"/>
      <c r="P9" s="67"/>
      <c r="Q9" s="57"/>
      <c r="R9" s="68"/>
      <c r="S9" s="68"/>
      <c r="T9" s="68">
        <f t="shared" si="1"/>
        <v>0</v>
      </c>
      <c r="V9" s="75">
        <v>44419</v>
      </c>
      <c r="W9" s="76">
        <v>1.58</v>
      </c>
      <c r="Y9" s="75">
        <v>44419</v>
      </c>
      <c r="Z9" s="51">
        <v>0.13</v>
      </c>
      <c r="AB9" s="52"/>
      <c r="AC9" s="76">
        <f t="shared" si="2"/>
        <v>0</v>
      </c>
    </row>
    <row r="10" spans="2:30">
      <c r="B10" s="608"/>
      <c r="C10" s="70">
        <v>44727</v>
      </c>
      <c r="D10" s="52">
        <v>2</v>
      </c>
      <c r="E10" s="76">
        <v>23.7</v>
      </c>
      <c r="F10" s="66">
        <v>0.02</v>
      </c>
      <c r="G10" s="51">
        <f t="shared" si="0"/>
        <v>47.42</v>
      </c>
      <c r="H10" s="60"/>
      <c r="I10" s="597"/>
      <c r="J10" s="77"/>
      <c r="K10" s="49"/>
      <c r="L10" s="49"/>
      <c r="M10" s="50"/>
      <c r="O10" s="601"/>
      <c r="P10" s="67"/>
      <c r="Q10" s="57"/>
      <c r="R10" s="68"/>
      <c r="S10" s="68"/>
      <c r="T10" s="68">
        <f t="shared" si="1"/>
        <v>0</v>
      </c>
      <c r="V10" s="374">
        <f>SUM(W8:W9)</f>
        <v>1.9200000000000002</v>
      </c>
      <c r="W10" s="364"/>
      <c r="X10" s="376"/>
      <c r="Y10" s="378">
        <f>SUM(Z8:Z9)</f>
        <v>0.16</v>
      </c>
      <c r="Z10" s="259"/>
      <c r="AB10" s="52"/>
      <c r="AC10" s="76">
        <f t="shared" si="2"/>
        <v>0</v>
      </c>
    </row>
    <row r="11" spans="2:30">
      <c r="B11" s="608"/>
      <c r="C11" s="70">
        <v>44727</v>
      </c>
      <c r="D11" s="52">
        <v>2</v>
      </c>
      <c r="E11" s="475">
        <v>24.06</v>
      </c>
      <c r="F11" s="155">
        <v>0</v>
      </c>
      <c r="G11" s="76">
        <f t="shared" si="0"/>
        <v>48.12</v>
      </c>
      <c r="H11" s="60"/>
      <c r="I11" s="597"/>
      <c r="J11" s="77"/>
      <c r="K11" s="49"/>
      <c r="L11" s="49"/>
      <c r="M11" s="50"/>
      <c r="O11" s="601"/>
      <c r="P11" s="67"/>
      <c r="Q11" s="57"/>
      <c r="R11" s="68"/>
      <c r="S11" s="68"/>
      <c r="T11" s="68">
        <f t="shared" si="1"/>
        <v>0</v>
      </c>
      <c r="V11" s="75">
        <v>44636</v>
      </c>
      <c r="W11" s="76">
        <v>2.0499999999999998</v>
      </c>
      <c r="Y11" s="70">
        <v>44636</v>
      </c>
      <c r="Z11" s="51">
        <v>0.28000000000000003</v>
      </c>
      <c r="AB11" s="52"/>
      <c r="AC11" s="76">
        <f t="shared" si="2"/>
        <v>0</v>
      </c>
    </row>
    <row r="12" spans="2:30">
      <c r="B12" s="608"/>
      <c r="C12" s="70">
        <v>44729</v>
      </c>
      <c r="D12" s="52">
        <v>2</v>
      </c>
      <c r="E12" s="475">
        <v>23</v>
      </c>
      <c r="F12" s="155">
        <v>0</v>
      </c>
      <c r="G12" s="76">
        <f t="shared" si="0"/>
        <v>46</v>
      </c>
      <c r="H12" s="60"/>
      <c r="I12" s="597"/>
      <c r="J12" s="77"/>
      <c r="K12" s="49"/>
      <c r="L12" s="49"/>
      <c r="M12" s="50"/>
      <c r="O12" s="601"/>
      <c r="P12" s="67"/>
      <c r="Q12" s="57"/>
      <c r="R12" s="68"/>
      <c r="S12" s="68"/>
      <c r="T12" s="68">
        <f t="shared" si="1"/>
        <v>0</v>
      </c>
      <c r="V12" s="75">
        <v>44790</v>
      </c>
      <c r="W12" s="76">
        <v>2.11</v>
      </c>
      <c r="Y12" s="70">
        <v>44636</v>
      </c>
      <c r="Z12" s="51">
        <v>0.17</v>
      </c>
      <c r="AB12" s="52"/>
      <c r="AC12" s="76">
        <f t="shared" si="2"/>
        <v>0</v>
      </c>
    </row>
    <row r="13" spans="2:30">
      <c r="B13" s="608"/>
      <c r="C13" s="79"/>
      <c r="D13" s="52"/>
      <c r="E13" s="475"/>
      <c r="F13" s="155">
        <v>0</v>
      </c>
      <c r="G13" s="76">
        <f t="shared" si="0"/>
        <v>0</v>
      </c>
      <c r="H13" s="60"/>
      <c r="I13" s="597"/>
      <c r="J13" s="77"/>
      <c r="K13" s="49"/>
      <c r="L13" s="49"/>
      <c r="M13" s="50"/>
      <c r="O13" s="601"/>
      <c r="P13" s="67"/>
      <c r="Q13" s="57"/>
      <c r="R13" s="68"/>
      <c r="S13" s="68"/>
      <c r="T13" s="68">
        <f t="shared" si="1"/>
        <v>0</v>
      </c>
      <c r="V13" s="201">
        <f>SUM(W11:W12)</f>
        <v>4.16</v>
      </c>
      <c r="W13" s="96"/>
      <c r="Y13" s="70">
        <v>44790</v>
      </c>
      <c r="Z13" s="51">
        <v>0.9</v>
      </c>
      <c r="AB13" s="52"/>
      <c r="AC13" s="76">
        <f t="shared" si="2"/>
        <v>0</v>
      </c>
    </row>
    <row r="14" spans="2:30">
      <c r="B14" s="608"/>
      <c r="C14" s="79"/>
      <c r="D14" s="52"/>
      <c r="E14" s="475"/>
      <c r="F14" s="155">
        <v>0</v>
      </c>
      <c r="G14" s="76">
        <f t="shared" si="0"/>
        <v>0</v>
      </c>
      <c r="H14" s="60"/>
      <c r="I14" s="597"/>
      <c r="J14" s="77"/>
      <c r="K14" s="49"/>
      <c r="L14" s="49"/>
      <c r="M14" s="50"/>
      <c r="O14" s="601"/>
      <c r="P14" s="67"/>
      <c r="Q14" s="57"/>
      <c r="R14" s="68"/>
      <c r="S14" s="68"/>
      <c r="T14" s="68">
        <f t="shared" si="1"/>
        <v>0</v>
      </c>
      <c r="V14" s="75">
        <v>45000</v>
      </c>
      <c r="W14" s="76">
        <v>3.62</v>
      </c>
      <c r="Y14" s="202">
        <f>SUM(Z11:Z13)</f>
        <v>1.35</v>
      </c>
      <c r="Z14" s="97"/>
      <c r="AB14" s="52"/>
      <c r="AC14" s="76">
        <f t="shared" si="2"/>
        <v>0</v>
      </c>
    </row>
    <row r="15" spans="2:30">
      <c r="B15" s="608"/>
      <c r="C15" s="79"/>
      <c r="D15" s="52"/>
      <c r="E15" s="475"/>
      <c r="F15" s="155">
        <v>0</v>
      </c>
      <c r="G15" s="76">
        <f t="shared" si="0"/>
        <v>0</v>
      </c>
      <c r="H15" s="60"/>
      <c r="I15" s="597"/>
      <c r="J15" s="77"/>
      <c r="K15" s="49"/>
      <c r="L15" s="49"/>
      <c r="M15" s="50"/>
      <c r="O15" s="601"/>
      <c r="P15" s="67"/>
      <c r="Q15" s="57"/>
      <c r="R15" s="68"/>
      <c r="S15" s="68"/>
      <c r="T15" s="68">
        <f t="shared" si="1"/>
        <v>0</v>
      </c>
      <c r="V15" s="75">
        <v>45154</v>
      </c>
      <c r="W15" s="76">
        <v>2.3199999999999998</v>
      </c>
      <c r="Y15" s="70">
        <v>45000</v>
      </c>
      <c r="Z15" s="51">
        <v>1.34</v>
      </c>
      <c r="AB15" s="52"/>
      <c r="AC15" s="76">
        <f t="shared" si="2"/>
        <v>0</v>
      </c>
    </row>
    <row r="16" spans="2:30">
      <c r="B16" s="608"/>
      <c r="C16" s="79"/>
      <c r="D16" s="52"/>
      <c r="E16" s="475"/>
      <c r="F16" s="155">
        <v>0</v>
      </c>
      <c r="G16" s="76">
        <f t="shared" si="0"/>
        <v>0</v>
      </c>
      <c r="H16" s="60"/>
      <c r="I16" s="597"/>
      <c r="J16" s="77"/>
      <c r="K16" s="49"/>
      <c r="L16" s="49"/>
      <c r="M16" s="50"/>
      <c r="O16" s="601"/>
      <c r="P16" s="67"/>
      <c r="Q16" s="57"/>
      <c r="R16" s="68"/>
      <c r="S16" s="68"/>
      <c r="T16" s="68">
        <f t="shared" si="1"/>
        <v>0</v>
      </c>
      <c r="V16" s="52"/>
      <c r="W16" s="76"/>
      <c r="Y16" s="75">
        <v>45154</v>
      </c>
      <c r="Z16" s="51">
        <v>0.8</v>
      </c>
      <c r="AB16" s="52"/>
      <c r="AC16" s="76">
        <f t="shared" si="2"/>
        <v>0</v>
      </c>
    </row>
    <row r="17" spans="2:29">
      <c r="B17" s="608"/>
      <c r="C17" s="79"/>
      <c r="D17" s="52"/>
      <c r="E17" s="475"/>
      <c r="F17" s="155">
        <v>0</v>
      </c>
      <c r="G17" s="76">
        <f t="shared" si="0"/>
        <v>0</v>
      </c>
      <c r="H17" s="60"/>
      <c r="I17" s="597"/>
      <c r="J17" s="77"/>
      <c r="K17" s="49"/>
      <c r="L17" s="49"/>
      <c r="M17" s="50"/>
      <c r="O17" s="601"/>
      <c r="P17" s="67"/>
      <c r="Q17" s="57"/>
      <c r="R17" s="68"/>
      <c r="S17" s="68"/>
      <c r="T17" s="68">
        <f t="shared" si="1"/>
        <v>0</v>
      </c>
      <c r="V17" s="52"/>
      <c r="W17" s="76"/>
      <c r="Y17" s="75">
        <v>45154</v>
      </c>
      <c r="Z17" s="51">
        <v>0.73</v>
      </c>
      <c r="AB17" s="52"/>
      <c r="AC17" s="76">
        <f t="shared" si="2"/>
        <v>0</v>
      </c>
    </row>
    <row r="18" spans="2:29">
      <c r="B18" s="608"/>
      <c r="C18" s="79"/>
      <c r="D18" s="52"/>
      <c r="E18" s="475"/>
      <c r="F18" s="155">
        <v>0</v>
      </c>
      <c r="G18" s="76">
        <f t="shared" si="0"/>
        <v>0</v>
      </c>
      <c r="H18" s="60"/>
      <c r="I18" s="597"/>
      <c r="J18" s="77"/>
      <c r="K18" s="49"/>
      <c r="L18" s="49"/>
      <c r="M18" s="50"/>
      <c r="O18" s="601"/>
      <c r="P18" s="67"/>
      <c r="Q18" s="57"/>
      <c r="R18" s="68"/>
      <c r="S18" s="68"/>
      <c r="T18" s="68">
        <f t="shared" si="1"/>
        <v>0</v>
      </c>
      <c r="V18" s="52"/>
      <c r="W18" s="76"/>
      <c r="Y18" s="79"/>
      <c r="Z18" s="51"/>
      <c r="AB18" s="52"/>
      <c r="AC18" s="76">
        <f t="shared" si="2"/>
        <v>0</v>
      </c>
    </row>
    <row r="19" spans="2:29">
      <c r="B19" s="608"/>
      <c r="C19" s="79"/>
      <c r="D19" s="52"/>
      <c r="E19" s="475"/>
      <c r="F19" s="155">
        <v>0</v>
      </c>
      <c r="G19" s="76">
        <f t="shared" si="0"/>
        <v>0</v>
      </c>
      <c r="H19" s="60"/>
      <c r="I19" s="597"/>
      <c r="J19" s="77"/>
      <c r="K19" s="49"/>
      <c r="L19" s="49"/>
      <c r="M19" s="50"/>
      <c r="O19" s="601"/>
      <c r="P19" s="67"/>
      <c r="Q19" s="57"/>
      <c r="R19" s="68"/>
      <c r="S19" s="68"/>
      <c r="T19" s="68">
        <f t="shared" si="1"/>
        <v>0</v>
      </c>
      <c r="V19" s="52"/>
      <c r="W19" s="76"/>
      <c r="Y19" s="79"/>
      <c r="Z19" s="51"/>
      <c r="AB19" s="52"/>
      <c r="AC19" s="76">
        <f t="shared" si="2"/>
        <v>0</v>
      </c>
    </row>
    <row r="20" spans="2:29">
      <c r="B20" s="608"/>
      <c r="C20" s="79"/>
      <c r="D20" s="52"/>
      <c r="E20" s="475"/>
      <c r="F20" s="155">
        <v>0</v>
      </c>
      <c r="G20" s="76">
        <f t="shared" si="0"/>
        <v>0</v>
      </c>
      <c r="H20" s="60"/>
      <c r="I20" s="597"/>
      <c r="J20" s="77"/>
      <c r="K20" s="49"/>
      <c r="L20" s="49"/>
      <c r="M20" s="50"/>
      <c r="O20" s="601"/>
      <c r="P20" s="67"/>
      <c r="Q20" s="57"/>
      <c r="R20" s="68"/>
      <c r="S20" s="68"/>
      <c r="T20" s="68">
        <f t="shared" si="1"/>
        <v>0</v>
      </c>
      <c r="V20" s="52"/>
      <c r="W20" s="76"/>
      <c r="Y20" s="79"/>
      <c r="Z20" s="51"/>
      <c r="AB20" s="52"/>
      <c r="AC20" s="76">
        <f t="shared" si="2"/>
        <v>0</v>
      </c>
    </row>
    <row r="21" spans="2:29">
      <c r="B21" s="608"/>
      <c r="C21" s="79"/>
      <c r="D21" s="52"/>
      <c r="E21" s="475"/>
      <c r="F21" s="155">
        <v>0</v>
      </c>
      <c r="G21" s="76">
        <f t="shared" si="0"/>
        <v>0</v>
      </c>
      <c r="H21" s="60"/>
      <c r="I21" s="597"/>
      <c r="J21" s="77"/>
      <c r="K21" s="49"/>
      <c r="L21" s="49"/>
      <c r="M21" s="50"/>
      <c r="O21" s="601"/>
      <c r="P21" s="67"/>
      <c r="Q21" s="57"/>
      <c r="R21" s="68"/>
      <c r="S21" s="68"/>
      <c r="T21" s="68">
        <f t="shared" si="1"/>
        <v>0</v>
      </c>
      <c r="V21" s="52"/>
      <c r="W21" s="76"/>
      <c r="Y21" s="79"/>
      <c r="Z21" s="51"/>
      <c r="AB21" s="52"/>
      <c r="AC21" s="76">
        <f t="shared" si="2"/>
        <v>0</v>
      </c>
    </row>
    <row r="22" spans="2:29">
      <c r="B22" s="608"/>
      <c r="C22" s="79"/>
      <c r="D22" s="52"/>
      <c r="E22" s="475"/>
      <c r="F22" s="155">
        <v>0</v>
      </c>
      <c r="G22" s="76">
        <f t="shared" si="0"/>
        <v>0</v>
      </c>
      <c r="H22" s="60"/>
      <c r="I22" s="597"/>
      <c r="J22" s="77"/>
      <c r="K22" s="49"/>
      <c r="L22" s="49"/>
      <c r="M22" s="50"/>
      <c r="O22" s="601"/>
      <c r="P22" s="67"/>
      <c r="Q22" s="57"/>
      <c r="R22" s="68"/>
      <c r="S22" s="68"/>
      <c r="T22" s="68">
        <f t="shared" si="1"/>
        <v>0</v>
      </c>
      <c r="V22" s="52"/>
      <c r="W22" s="76"/>
      <c r="Y22" s="79"/>
      <c r="Z22" s="51"/>
      <c r="AB22" s="52"/>
      <c r="AC22" s="76">
        <f t="shared" si="2"/>
        <v>0</v>
      </c>
    </row>
    <row r="23" spans="2:29">
      <c r="B23" s="608"/>
      <c r="C23" s="79"/>
      <c r="D23" s="52"/>
      <c r="E23" s="475"/>
      <c r="F23" s="155">
        <v>0</v>
      </c>
      <c r="G23" s="76">
        <f t="shared" si="0"/>
        <v>0</v>
      </c>
      <c r="H23" s="60"/>
      <c r="I23" s="597"/>
      <c r="J23" s="77"/>
      <c r="K23" s="49"/>
      <c r="L23" s="49"/>
      <c r="M23" s="50"/>
      <c r="O23" s="601"/>
      <c r="P23" s="67"/>
      <c r="Q23" s="57"/>
      <c r="R23" s="68"/>
      <c r="S23" s="68"/>
      <c r="T23" s="68">
        <f t="shared" si="1"/>
        <v>0</v>
      </c>
      <c r="V23" s="52"/>
      <c r="W23" s="76"/>
      <c r="Y23" s="79"/>
      <c r="Z23" s="51"/>
      <c r="AB23" s="52"/>
      <c r="AC23" s="76">
        <f t="shared" si="2"/>
        <v>0</v>
      </c>
    </row>
    <row r="24" spans="2:29">
      <c r="B24" s="608"/>
      <c r="C24" s="79"/>
      <c r="D24" s="52"/>
      <c r="E24" s="475"/>
      <c r="F24" s="155">
        <v>0</v>
      </c>
      <c r="G24" s="76">
        <f t="shared" si="0"/>
        <v>0</v>
      </c>
      <c r="H24" s="60"/>
      <c r="I24" s="597"/>
      <c r="J24" s="77"/>
      <c r="K24" s="49"/>
      <c r="L24" s="49"/>
      <c r="M24" s="50"/>
      <c r="O24" s="601"/>
      <c r="P24" s="67"/>
      <c r="Q24" s="57"/>
      <c r="R24" s="68"/>
      <c r="S24" s="68"/>
      <c r="T24" s="68">
        <f t="shared" si="1"/>
        <v>0</v>
      </c>
      <c r="V24" s="52"/>
      <c r="W24" s="76"/>
      <c r="Y24" s="79"/>
      <c r="Z24" s="51"/>
      <c r="AB24" s="52"/>
      <c r="AC24" s="76">
        <f t="shared" si="2"/>
        <v>0</v>
      </c>
    </row>
    <row r="25" spans="2:29">
      <c r="B25" s="608"/>
      <c r="C25" s="79"/>
      <c r="D25" s="52"/>
      <c r="E25" s="475"/>
      <c r="F25" s="155">
        <v>0</v>
      </c>
      <c r="G25" s="76">
        <f t="shared" si="0"/>
        <v>0</v>
      </c>
      <c r="H25" s="60"/>
      <c r="I25" s="597"/>
      <c r="J25" s="77"/>
      <c r="K25" s="49"/>
      <c r="L25" s="49"/>
      <c r="M25" s="50"/>
      <c r="O25" s="601"/>
      <c r="P25" s="67"/>
      <c r="Q25" s="57"/>
      <c r="R25" s="68"/>
      <c r="S25" s="68"/>
      <c r="T25" s="68">
        <f t="shared" si="1"/>
        <v>0</v>
      </c>
      <c r="V25" s="52"/>
      <c r="W25" s="76"/>
      <c r="Y25" s="79"/>
      <c r="Z25" s="51"/>
      <c r="AB25" s="52"/>
      <c r="AC25" s="76">
        <f t="shared" si="2"/>
        <v>0</v>
      </c>
    </row>
    <row r="26" spans="2:29">
      <c r="B26" s="608"/>
      <c r="C26" s="79"/>
      <c r="D26" s="52"/>
      <c r="E26" s="475"/>
      <c r="F26" s="155">
        <v>0</v>
      </c>
      <c r="G26" s="76">
        <f t="shared" si="0"/>
        <v>0</v>
      </c>
      <c r="H26" s="60"/>
      <c r="I26" s="597"/>
      <c r="J26" s="77"/>
      <c r="K26" s="49"/>
      <c r="L26" s="49"/>
      <c r="M26" s="50"/>
      <c r="O26" s="601"/>
      <c r="P26" s="67"/>
      <c r="Q26" s="57"/>
      <c r="R26" s="68"/>
      <c r="S26" s="68"/>
      <c r="T26" s="68">
        <f t="shared" si="1"/>
        <v>0</v>
      </c>
      <c r="V26" s="52"/>
      <c r="W26" s="76"/>
      <c r="Y26" s="79"/>
      <c r="Z26" s="51"/>
      <c r="AB26" s="52"/>
      <c r="AC26" s="76">
        <f t="shared" si="2"/>
        <v>0</v>
      </c>
    </row>
    <row r="27" spans="2:29">
      <c r="B27" s="608"/>
      <c r="C27" s="79"/>
      <c r="D27" s="52"/>
      <c r="E27" s="475"/>
      <c r="F27" s="155">
        <v>0</v>
      </c>
      <c r="G27" s="76">
        <f t="shared" si="0"/>
        <v>0</v>
      </c>
      <c r="H27" s="60"/>
      <c r="I27" s="597"/>
      <c r="J27" s="77"/>
      <c r="K27" s="49"/>
      <c r="L27" s="49"/>
      <c r="M27" s="50"/>
      <c r="O27" s="601"/>
      <c r="P27" s="67"/>
      <c r="Q27" s="57"/>
      <c r="R27" s="68"/>
      <c r="S27" s="68"/>
      <c r="T27" s="68">
        <f t="shared" si="1"/>
        <v>0</v>
      </c>
      <c r="V27" s="52"/>
      <c r="W27" s="76"/>
      <c r="Y27" s="79"/>
      <c r="Z27" s="51"/>
      <c r="AB27" s="52"/>
      <c r="AC27" s="76">
        <f t="shared" si="2"/>
        <v>0</v>
      </c>
    </row>
    <row r="28" spans="2:29">
      <c r="B28" s="608"/>
      <c r="C28" s="79"/>
      <c r="D28" s="52"/>
      <c r="E28" s="475"/>
      <c r="F28" s="155">
        <v>0</v>
      </c>
      <c r="G28" s="76">
        <f t="shared" si="0"/>
        <v>0</v>
      </c>
      <c r="H28" s="60"/>
      <c r="I28" s="597"/>
      <c r="J28" s="77"/>
      <c r="K28" s="49"/>
      <c r="L28" s="49"/>
      <c r="M28" s="50"/>
      <c r="O28" s="601"/>
      <c r="P28" s="67"/>
      <c r="Q28" s="57"/>
      <c r="R28" s="68"/>
      <c r="S28" s="68"/>
      <c r="T28" s="68">
        <f t="shared" si="1"/>
        <v>0</v>
      </c>
      <c r="V28" s="52"/>
      <c r="W28" s="76"/>
      <c r="Y28" s="79"/>
      <c r="Z28" s="51"/>
      <c r="AB28" s="52"/>
      <c r="AC28" s="76">
        <f t="shared" si="2"/>
        <v>0</v>
      </c>
    </row>
    <row r="29" spans="2:29">
      <c r="B29" s="608"/>
      <c r="C29" s="79"/>
      <c r="D29" s="52"/>
      <c r="E29" s="475"/>
      <c r="F29" s="155">
        <v>0</v>
      </c>
      <c r="G29" s="76">
        <f t="shared" si="0"/>
        <v>0</v>
      </c>
      <c r="H29" s="60"/>
      <c r="I29" s="597"/>
      <c r="J29" s="77"/>
      <c r="K29" s="49"/>
      <c r="L29" s="49"/>
      <c r="M29" s="50"/>
      <c r="O29" s="601"/>
      <c r="P29" s="67"/>
      <c r="Q29" s="57"/>
      <c r="R29" s="68"/>
      <c r="S29" s="68"/>
      <c r="T29" s="68">
        <f t="shared" si="1"/>
        <v>0</v>
      </c>
      <c r="V29" s="52"/>
      <c r="W29" s="76"/>
      <c r="Y29" s="79"/>
      <c r="Z29" s="51"/>
      <c r="AB29" s="52"/>
      <c r="AC29" s="76">
        <f t="shared" si="2"/>
        <v>0</v>
      </c>
    </row>
    <row r="30" spans="2:29">
      <c r="B30" s="608"/>
      <c r="C30" s="79"/>
      <c r="D30" s="52"/>
      <c r="E30" s="475"/>
      <c r="F30" s="155">
        <v>0</v>
      </c>
      <c r="G30" s="76">
        <f t="shared" si="0"/>
        <v>0</v>
      </c>
      <c r="H30" s="60"/>
      <c r="I30" s="597"/>
      <c r="J30" s="82"/>
      <c r="K30" s="82"/>
      <c r="L30" s="82"/>
      <c r="M30" s="50"/>
      <c r="O30" s="601"/>
      <c r="P30" s="67"/>
      <c r="Q30" s="57"/>
      <c r="R30" s="68"/>
      <c r="S30" s="68"/>
      <c r="T30" s="68">
        <f t="shared" si="1"/>
        <v>0</v>
      </c>
      <c r="V30" s="52"/>
      <c r="W30" s="76"/>
      <c r="Y30" s="79"/>
      <c r="Z30" s="51"/>
      <c r="AB30" s="52"/>
      <c r="AC30" s="76">
        <f t="shared" si="2"/>
        <v>0</v>
      </c>
    </row>
    <row r="31" spans="2:29">
      <c r="B31" s="608"/>
      <c r="C31" s="79"/>
      <c r="D31" s="52"/>
      <c r="E31" s="475"/>
      <c r="F31" s="155">
        <v>0</v>
      </c>
      <c r="G31" s="76">
        <f t="shared" si="0"/>
        <v>0</v>
      </c>
      <c r="H31" s="60"/>
      <c r="I31" s="597"/>
      <c r="J31" s="82"/>
      <c r="K31" s="82"/>
      <c r="L31" s="82"/>
      <c r="M31" s="50"/>
      <c r="O31" s="601"/>
      <c r="P31" s="67"/>
      <c r="Q31" s="57"/>
      <c r="R31" s="68"/>
      <c r="S31" s="68"/>
      <c r="T31" s="68">
        <f t="shared" si="1"/>
        <v>0</v>
      </c>
      <c r="V31" s="52"/>
      <c r="W31" s="76"/>
      <c r="Y31" s="79"/>
      <c r="Z31" s="51"/>
      <c r="AB31" s="52"/>
      <c r="AC31" s="76">
        <f t="shared" si="2"/>
        <v>0</v>
      </c>
    </row>
    <row r="32" spans="2:29">
      <c r="B32" s="608"/>
      <c r="C32" s="79"/>
      <c r="D32" s="52"/>
      <c r="E32" s="475"/>
      <c r="F32" s="155">
        <v>0</v>
      </c>
      <c r="G32" s="76">
        <f t="shared" si="0"/>
        <v>0</v>
      </c>
      <c r="H32" s="60"/>
      <c r="I32" s="597"/>
      <c r="J32" s="82"/>
      <c r="K32" s="82"/>
      <c r="L32" s="82"/>
      <c r="M32" s="50"/>
      <c r="O32" s="601"/>
      <c r="P32" s="67"/>
      <c r="Q32" s="57"/>
      <c r="R32" s="68"/>
      <c r="S32" s="68"/>
      <c r="T32" s="68">
        <f t="shared" si="1"/>
        <v>0</v>
      </c>
      <c r="V32" s="52"/>
      <c r="W32" s="76"/>
      <c r="Y32" s="79"/>
      <c r="Z32" s="51"/>
      <c r="AB32" s="52"/>
      <c r="AC32" s="76">
        <f t="shared" si="2"/>
        <v>0</v>
      </c>
    </row>
    <row r="33" spans="2:29">
      <c r="B33" s="608"/>
      <c r="C33" s="79"/>
      <c r="D33" s="52"/>
      <c r="E33" s="475"/>
      <c r="F33" s="155">
        <v>0</v>
      </c>
      <c r="G33" s="76">
        <f t="shared" si="0"/>
        <v>0</v>
      </c>
      <c r="H33" s="60"/>
      <c r="I33" s="597"/>
      <c r="J33" s="83"/>
      <c r="K33" s="84"/>
      <c r="L33" s="84"/>
      <c r="M33" s="50"/>
      <c r="O33" s="601"/>
      <c r="P33" s="67"/>
      <c r="Q33" s="57"/>
      <c r="R33" s="68"/>
      <c r="S33" s="68"/>
      <c r="T33" s="68">
        <f t="shared" si="1"/>
        <v>0</v>
      </c>
      <c r="V33" s="52"/>
      <c r="W33" s="76"/>
      <c r="Y33" s="79"/>
      <c r="Z33" s="51"/>
      <c r="AB33" s="52"/>
      <c r="AC33" s="76">
        <f t="shared" si="2"/>
        <v>0</v>
      </c>
    </row>
    <row r="34" spans="2:29">
      <c r="B34" s="608"/>
      <c r="C34" s="79"/>
      <c r="D34" s="52"/>
      <c r="E34" s="475"/>
      <c r="F34" s="155">
        <v>0</v>
      </c>
      <c r="G34" s="76">
        <f t="shared" si="0"/>
        <v>0</v>
      </c>
      <c r="H34" s="60"/>
      <c r="I34" s="597"/>
      <c r="O34" s="601"/>
      <c r="P34" s="67"/>
      <c r="Q34" s="57"/>
      <c r="R34" s="68"/>
      <c r="S34" s="68"/>
      <c r="T34" s="68">
        <f t="shared" si="1"/>
        <v>0</v>
      </c>
      <c r="V34" s="52"/>
      <c r="W34" s="76"/>
      <c r="Y34" s="79"/>
      <c r="Z34" s="51"/>
      <c r="AB34" s="52"/>
      <c r="AC34" s="76">
        <f t="shared" si="2"/>
        <v>0</v>
      </c>
    </row>
    <row r="35" spans="2:29">
      <c r="B35" s="608"/>
      <c r="C35" s="79"/>
      <c r="D35" s="52"/>
      <c r="E35" s="475"/>
      <c r="F35" s="155">
        <v>0</v>
      </c>
      <c r="G35" s="76">
        <f t="shared" si="0"/>
        <v>0</v>
      </c>
      <c r="H35" s="60"/>
      <c r="I35" s="598"/>
      <c r="O35" s="602"/>
      <c r="P35" s="85"/>
      <c r="Q35" s="86"/>
      <c r="R35" s="87"/>
      <c r="S35" s="88"/>
      <c r="T35" s="68">
        <f t="shared" si="1"/>
        <v>0</v>
      </c>
      <c r="V35" s="52"/>
      <c r="W35" s="76"/>
      <c r="Y35" s="79"/>
      <c r="Z35" s="51"/>
      <c r="AB35" s="52"/>
      <c r="AC35" s="76">
        <f t="shared" si="2"/>
        <v>0</v>
      </c>
    </row>
    <row r="36" spans="2:29">
      <c r="B36" s="609"/>
      <c r="C36" s="79"/>
      <c r="D36" s="52"/>
      <c r="E36" s="475"/>
      <c r="F36" s="155">
        <v>0</v>
      </c>
      <c r="G36" s="76">
        <f t="shared" si="0"/>
        <v>0</v>
      </c>
      <c r="H36" s="60"/>
      <c r="R36" s="89"/>
      <c r="V36" s="52"/>
      <c r="W36" s="76"/>
      <c r="Y36" s="79"/>
      <c r="Z36" s="51"/>
      <c r="AB36" s="52"/>
      <c r="AC36" s="76">
        <f t="shared" si="2"/>
        <v>0</v>
      </c>
    </row>
    <row r="37" spans="2:29">
      <c r="B37" s="69" t="s">
        <v>26</v>
      </c>
      <c r="C37" s="89"/>
      <c r="D37" s="333">
        <f>SUM(D7:D36)</f>
        <v>16</v>
      </c>
      <c r="E37" s="90">
        <f>G37/D37</f>
        <v>30.838125000000002</v>
      </c>
      <c r="F37" s="91"/>
      <c r="G37" s="92">
        <f>SUM(G7:G36)</f>
        <v>493.41</v>
      </c>
      <c r="V37" s="52"/>
      <c r="W37" s="76"/>
      <c r="Y37" s="79"/>
      <c r="Z37" s="51"/>
      <c r="AB37" s="52"/>
      <c r="AC37" s="76">
        <f t="shared" si="2"/>
        <v>0</v>
      </c>
    </row>
    <row r="38" spans="2:29">
      <c r="E38" s="93" t="s">
        <v>27</v>
      </c>
      <c r="V38" s="52"/>
      <c r="W38" s="76"/>
      <c r="Y38" s="79"/>
      <c r="Z38" s="51"/>
    </row>
    <row r="39" spans="2:29">
      <c r="W39" s="94">
        <f>SUM(W5:W38)</f>
        <v>14.02</v>
      </c>
      <c r="Z39" s="94">
        <f>SUM(Z5:Z38)</f>
        <v>4.9700000000000006</v>
      </c>
    </row>
  </sheetData>
  <mergeCells count="10">
    <mergeCell ref="AB2:AC2"/>
    <mergeCell ref="V3:W3"/>
    <mergeCell ref="Y3:Z3"/>
    <mergeCell ref="AB3:AC3"/>
    <mergeCell ref="B4:B36"/>
    <mergeCell ref="I4:I35"/>
    <mergeCell ref="O4:O35"/>
    <mergeCell ref="B2:C2"/>
    <mergeCell ref="D2:G2"/>
    <mergeCell ref="C6:G6"/>
  </mergeCells>
  <hyperlinks>
    <hyperlink ref="B3" location="CARTEIRA!A1" display="WEGE3" xr:uid="{00000000-0004-0000-1600-000000000000}"/>
  </hyperlink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3A3838"/>
  </sheetPr>
  <dimension ref="A2:AE38"/>
  <sheetViews>
    <sheetView topLeftCell="A3" workbookViewId="0">
      <selection activeCell="B3" sqref="B3"/>
    </sheetView>
  </sheetViews>
  <sheetFormatPr defaultColWidth="0" defaultRowHeight="15"/>
  <cols>
    <col min="1" max="1" width="1.28515625" style="104" customWidth="1"/>
    <col min="2" max="2" width="9.140625" style="104" customWidth="1"/>
    <col min="3" max="3" width="12" style="104" bestFit="1" customWidth="1"/>
    <col min="4" max="4" width="9.140625" style="104" customWidth="1"/>
    <col min="5" max="5" width="13.42578125" style="104" bestFit="1" customWidth="1"/>
    <col min="6" max="6" width="8.85546875" style="104" bestFit="1" customWidth="1"/>
    <col min="7" max="7" width="11.7109375" style="104" bestFit="1" customWidth="1"/>
    <col min="8" max="8" width="1.7109375" style="104" customWidth="1"/>
    <col min="9" max="9" width="9.140625" style="104" customWidth="1"/>
    <col min="10" max="10" width="11.7109375" style="104" bestFit="1" customWidth="1"/>
    <col min="11" max="12" width="9.140625" style="104" customWidth="1"/>
    <col min="13" max="13" width="11.7109375" style="104" bestFit="1" customWidth="1"/>
    <col min="14" max="14" width="1.28515625" style="104" customWidth="1"/>
    <col min="15" max="15" width="9.140625" style="104" customWidth="1"/>
    <col min="16" max="16" width="10.7109375" style="104" bestFit="1" customWidth="1"/>
    <col min="17" max="18" width="9.140625" style="104" customWidth="1"/>
    <col min="19" max="19" width="10.28515625" style="104" bestFit="1" customWidth="1"/>
    <col min="20" max="20" width="10.140625" style="104" bestFit="1" customWidth="1"/>
    <col min="21" max="21" width="2.42578125" style="104" customWidth="1"/>
    <col min="22" max="22" width="11.7109375" style="104" bestFit="1" customWidth="1"/>
    <col min="23" max="23" width="9.140625" style="104" customWidth="1"/>
    <col min="24" max="24" width="1.42578125" style="104" customWidth="1"/>
    <col min="25" max="25" width="11.7109375" style="104" bestFit="1" customWidth="1"/>
    <col min="26" max="27" width="9.140625" style="104" customWidth="1"/>
    <col min="28" max="28" width="10.7109375" style="104" bestFit="1" customWidth="1"/>
    <col min="29" max="29" width="10.140625" style="104" bestFit="1" customWidth="1"/>
    <col min="30" max="30" width="9.140625" style="104" customWidth="1"/>
    <col min="31" max="31" width="0" style="104" hidden="1" customWidth="1"/>
    <col min="32" max="16384" width="9.140625" style="104" hidden="1"/>
  </cols>
  <sheetData>
    <row r="2" spans="2:30">
      <c r="B2" s="613">
        <v>8902291000115</v>
      </c>
      <c r="C2" s="614"/>
      <c r="D2" s="635" t="s">
        <v>92</v>
      </c>
      <c r="E2" s="636"/>
      <c r="F2" s="636"/>
      <c r="G2" s="636"/>
      <c r="M2" s="105" t="s">
        <v>2</v>
      </c>
      <c r="S2" s="30" t="s">
        <v>3</v>
      </c>
      <c r="T2" s="32" t="s">
        <v>4</v>
      </c>
      <c r="AB2" s="620" t="s">
        <v>5</v>
      </c>
      <c r="AC2" s="620"/>
    </row>
    <row r="3" spans="2:30" ht="27.75">
      <c r="B3" s="44" t="s">
        <v>93</v>
      </c>
      <c r="C3" s="331" t="s">
        <v>7</v>
      </c>
      <c r="D3" s="331" t="s">
        <v>8</v>
      </c>
      <c r="E3" s="331" t="s">
        <v>9</v>
      </c>
      <c r="F3" s="331" t="s">
        <v>10</v>
      </c>
      <c r="G3" s="330" t="s">
        <v>11</v>
      </c>
      <c r="I3" s="44" t="str">
        <f>(B3)</f>
        <v>CMIN3</v>
      </c>
      <c r="J3" s="331" t="s">
        <v>7</v>
      </c>
      <c r="K3" s="331" t="s">
        <v>8</v>
      </c>
      <c r="L3" s="331" t="s">
        <v>9</v>
      </c>
      <c r="M3" s="331" t="s">
        <v>12</v>
      </c>
      <c r="O3" s="44" t="str">
        <f>(B3)</f>
        <v>CMIN3</v>
      </c>
      <c r="P3" s="330" t="s">
        <v>13</v>
      </c>
      <c r="Q3" s="331" t="s">
        <v>8</v>
      </c>
      <c r="R3" s="330" t="s">
        <v>14</v>
      </c>
      <c r="S3" s="331" t="s">
        <v>15</v>
      </c>
      <c r="T3" s="331" t="s">
        <v>16</v>
      </c>
      <c r="V3" s="621" t="s">
        <v>17</v>
      </c>
      <c r="W3" s="621"/>
      <c r="Y3" s="622" t="s">
        <v>18</v>
      </c>
      <c r="Z3" s="622"/>
      <c r="AA3" s="106" t="s">
        <v>19</v>
      </c>
      <c r="AB3" s="623" t="s">
        <v>20</v>
      </c>
      <c r="AC3" s="623"/>
    </row>
    <row r="4" spans="2:30">
      <c r="B4" s="624" t="s">
        <v>21</v>
      </c>
      <c r="C4" s="107">
        <v>44400</v>
      </c>
      <c r="D4" s="108">
        <v>10</v>
      </c>
      <c r="E4" s="122">
        <v>8.99</v>
      </c>
      <c r="F4" s="110">
        <v>0</v>
      </c>
      <c r="G4" s="449">
        <f>(D4*E4)+F4</f>
        <v>89.9</v>
      </c>
      <c r="H4" s="30"/>
      <c r="I4" s="627" t="s">
        <v>2</v>
      </c>
      <c r="J4" s="392">
        <v>2021</v>
      </c>
      <c r="K4" s="389">
        <v>20</v>
      </c>
      <c r="L4" s="389">
        <v>7.75</v>
      </c>
      <c r="M4" s="391">
        <v>155.03</v>
      </c>
      <c r="O4" s="630" t="s">
        <v>4</v>
      </c>
      <c r="P4" s="112"/>
      <c r="Q4" s="113"/>
      <c r="R4" s="114"/>
      <c r="S4" s="114"/>
      <c r="T4" s="114">
        <f>(R4*Q4)-S4</f>
        <v>0</v>
      </c>
      <c r="V4" s="108" t="s">
        <v>22</v>
      </c>
      <c r="W4" s="108" t="s">
        <v>23</v>
      </c>
      <c r="Y4" s="108" t="s">
        <v>22</v>
      </c>
      <c r="Z4" s="108" t="s">
        <v>23</v>
      </c>
      <c r="AA4" s="32" t="s">
        <v>24</v>
      </c>
      <c r="AB4" s="108" t="s">
        <v>25</v>
      </c>
      <c r="AC4" s="108" t="s">
        <v>23</v>
      </c>
      <c r="AD4" s="115"/>
    </row>
    <row r="5" spans="2:30">
      <c r="B5" s="625"/>
      <c r="C5" s="107">
        <v>44558</v>
      </c>
      <c r="D5" s="108">
        <v>10</v>
      </c>
      <c r="E5" s="122">
        <v>6.5</v>
      </c>
      <c r="F5" s="110">
        <v>0.13</v>
      </c>
      <c r="G5" s="449">
        <f t="shared" ref="G5:G36" si="0">(D5*E5)+F5</f>
        <v>65.13</v>
      </c>
      <c r="H5" s="30"/>
      <c r="I5" s="628"/>
      <c r="J5" s="420"/>
      <c r="K5" s="419"/>
      <c r="L5" s="419"/>
      <c r="M5" s="418"/>
      <c r="O5" s="631"/>
      <c r="P5" s="118"/>
      <c r="Q5" s="119"/>
      <c r="R5" s="120"/>
      <c r="S5" s="120"/>
      <c r="T5" s="114">
        <f t="shared" ref="T5:T35" si="1">(R5*Q5)-S5</f>
        <v>0</v>
      </c>
      <c r="V5" s="121">
        <v>44418</v>
      </c>
      <c r="W5" s="122">
        <v>3.3</v>
      </c>
      <c r="Y5" s="121">
        <v>44581</v>
      </c>
      <c r="Z5" s="109">
        <v>1.47</v>
      </c>
      <c r="AA5" s="32"/>
      <c r="AB5" s="121"/>
      <c r="AC5" s="122">
        <v>0</v>
      </c>
    </row>
    <row r="6" spans="2:30">
      <c r="B6" s="625"/>
      <c r="C6" s="107">
        <v>44726</v>
      </c>
      <c r="D6" s="108">
        <v>10</v>
      </c>
      <c r="E6" s="122">
        <v>4.8</v>
      </c>
      <c r="F6" s="110">
        <v>0</v>
      </c>
      <c r="G6" s="449">
        <f t="shared" si="0"/>
        <v>48</v>
      </c>
      <c r="H6" s="30"/>
      <c r="I6" s="628"/>
      <c r="J6" s="420"/>
      <c r="K6" s="419"/>
      <c r="L6" s="419"/>
      <c r="M6" s="418"/>
      <c r="O6" s="631"/>
      <c r="P6" s="112"/>
      <c r="Q6" s="113"/>
      <c r="R6" s="114"/>
      <c r="S6" s="114"/>
      <c r="T6" s="114">
        <f t="shared" si="1"/>
        <v>0</v>
      </c>
      <c r="V6" s="393">
        <v>3.3</v>
      </c>
      <c r="W6" s="372"/>
      <c r="Y6" s="121">
        <v>44887</v>
      </c>
      <c r="Z6" s="109">
        <v>6.34</v>
      </c>
      <c r="AA6" s="32"/>
      <c r="AB6" s="125"/>
      <c r="AC6" s="122">
        <f t="shared" ref="AC6:AC37" si="2">T5-M5</f>
        <v>0</v>
      </c>
    </row>
    <row r="7" spans="2:30">
      <c r="B7" s="625"/>
      <c r="C7" s="107">
        <v>44742</v>
      </c>
      <c r="D7" s="108">
        <v>20</v>
      </c>
      <c r="E7" s="122">
        <v>3.89</v>
      </c>
      <c r="F7" s="110">
        <v>0</v>
      </c>
      <c r="G7" s="449">
        <f t="shared" si="0"/>
        <v>77.8</v>
      </c>
      <c r="H7" s="30"/>
      <c r="I7" s="628"/>
      <c r="J7" s="420"/>
      <c r="K7" s="419"/>
      <c r="L7" s="419"/>
      <c r="M7" s="418"/>
      <c r="O7" s="631"/>
      <c r="P7" s="112"/>
      <c r="Q7" s="113"/>
      <c r="R7" s="114"/>
      <c r="S7" s="114"/>
      <c r="T7" s="114">
        <f t="shared" si="1"/>
        <v>0</v>
      </c>
      <c r="V7" s="121">
        <v>44700</v>
      </c>
      <c r="W7" s="122">
        <v>9.18</v>
      </c>
      <c r="Y7" s="501">
        <f>SUM(Z5:Z6)</f>
        <v>7.81</v>
      </c>
      <c r="Z7" s="200"/>
      <c r="AB7" s="108"/>
      <c r="AC7" s="122">
        <f t="shared" si="2"/>
        <v>0</v>
      </c>
    </row>
    <row r="8" spans="2:30">
      <c r="B8" s="625"/>
      <c r="C8" s="107">
        <v>44830</v>
      </c>
      <c r="D8" s="108">
        <v>10</v>
      </c>
      <c r="E8" s="122">
        <v>3.4</v>
      </c>
      <c r="F8" s="110">
        <v>0.03</v>
      </c>
      <c r="G8" s="449">
        <f t="shared" si="0"/>
        <v>34.03</v>
      </c>
      <c r="H8" s="30"/>
      <c r="I8" s="628"/>
      <c r="J8" s="420"/>
      <c r="K8" s="419"/>
      <c r="L8" s="419"/>
      <c r="M8" s="418"/>
      <c r="O8" s="631"/>
      <c r="P8" s="112"/>
      <c r="Q8" s="113"/>
      <c r="R8" s="114"/>
      <c r="S8" s="114"/>
      <c r="T8" s="114">
        <f t="shared" si="1"/>
        <v>0</v>
      </c>
      <c r="V8" s="121">
        <v>44887</v>
      </c>
      <c r="W8" s="122">
        <v>19.28</v>
      </c>
      <c r="Y8" s="107">
        <v>45063</v>
      </c>
      <c r="Z8" s="109">
        <v>3.41</v>
      </c>
      <c r="AB8" s="108"/>
      <c r="AC8" s="122">
        <f t="shared" si="2"/>
        <v>0</v>
      </c>
    </row>
    <row r="9" spans="2:30">
      <c r="B9" s="625"/>
      <c r="C9" s="107"/>
      <c r="D9" s="108"/>
      <c r="E9" s="122"/>
      <c r="F9" s="110">
        <v>0</v>
      </c>
      <c r="G9" s="449">
        <f t="shared" si="0"/>
        <v>0</v>
      </c>
      <c r="H9" s="30"/>
      <c r="I9" s="628"/>
      <c r="J9" s="420"/>
      <c r="K9" s="419"/>
      <c r="L9" s="419"/>
      <c r="M9" s="418"/>
      <c r="O9" s="631"/>
      <c r="P9" s="112"/>
      <c r="Q9" s="113"/>
      <c r="R9" s="114"/>
      <c r="S9" s="114"/>
      <c r="T9" s="114">
        <f t="shared" si="1"/>
        <v>0</v>
      </c>
      <c r="V9" s="205">
        <f>SUM(W7:W8)</f>
        <v>28.46</v>
      </c>
      <c r="W9" s="159"/>
      <c r="Y9" s="126"/>
      <c r="Z9" s="109"/>
      <c r="AB9" s="108"/>
      <c r="AC9" s="122">
        <f t="shared" si="2"/>
        <v>0</v>
      </c>
    </row>
    <row r="10" spans="2:30">
      <c r="B10" s="625"/>
      <c r="C10" s="107"/>
      <c r="D10" s="108"/>
      <c r="E10" s="122"/>
      <c r="F10" s="110">
        <v>0</v>
      </c>
      <c r="G10" s="449">
        <f t="shared" si="0"/>
        <v>0</v>
      </c>
      <c r="H10" s="30"/>
      <c r="I10" s="628"/>
      <c r="J10" s="420"/>
      <c r="K10" s="419"/>
      <c r="L10" s="419"/>
      <c r="M10" s="418"/>
      <c r="O10" s="631"/>
      <c r="P10" s="112"/>
      <c r="Q10" s="113"/>
      <c r="R10" s="114"/>
      <c r="S10" s="114"/>
      <c r="T10" s="114">
        <f t="shared" si="1"/>
        <v>0</v>
      </c>
      <c r="V10" s="121">
        <v>45063</v>
      </c>
      <c r="W10" s="122">
        <v>16.95</v>
      </c>
      <c r="Y10" s="126"/>
      <c r="Z10" s="109"/>
      <c r="AB10" s="108"/>
      <c r="AC10" s="122">
        <f t="shared" si="2"/>
        <v>0</v>
      </c>
    </row>
    <row r="11" spans="2:30">
      <c r="B11" s="625"/>
      <c r="C11" s="126"/>
      <c r="D11" s="126"/>
      <c r="E11" s="108"/>
      <c r="F11" s="110">
        <v>0</v>
      </c>
      <c r="G11" s="449">
        <f t="shared" si="0"/>
        <v>0</v>
      </c>
      <c r="H11" s="30"/>
      <c r="I11" s="628"/>
      <c r="J11" s="420"/>
      <c r="K11" s="419"/>
      <c r="L11" s="419"/>
      <c r="M11" s="418"/>
      <c r="O11" s="631"/>
      <c r="P11" s="112"/>
      <c r="Q11" s="113"/>
      <c r="R11" s="114"/>
      <c r="S11" s="114"/>
      <c r="T11" s="114">
        <f t="shared" si="1"/>
        <v>0</v>
      </c>
      <c r="V11" s="121">
        <v>45258</v>
      </c>
      <c r="W11" s="122">
        <v>14.93</v>
      </c>
      <c r="Y11" s="126"/>
      <c r="Z11" s="109"/>
      <c r="AB11" s="108"/>
      <c r="AC11" s="122">
        <f t="shared" si="2"/>
        <v>0</v>
      </c>
    </row>
    <row r="12" spans="2:30">
      <c r="B12" s="625"/>
      <c r="C12" s="126"/>
      <c r="D12" s="126"/>
      <c r="E12" s="108"/>
      <c r="F12" s="110">
        <v>0</v>
      </c>
      <c r="G12" s="449">
        <f t="shared" si="0"/>
        <v>0</v>
      </c>
      <c r="H12" s="30"/>
      <c r="I12" s="628"/>
      <c r="J12" s="420"/>
      <c r="K12" s="419"/>
      <c r="L12" s="419"/>
      <c r="M12" s="418"/>
      <c r="O12" s="631"/>
      <c r="P12" s="112"/>
      <c r="Q12" s="113"/>
      <c r="R12" s="114"/>
      <c r="S12" s="114"/>
      <c r="T12" s="114">
        <f t="shared" si="1"/>
        <v>0</v>
      </c>
      <c r="V12" s="108"/>
      <c r="W12" s="122"/>
      <c r="Y12" s="126"/>
      <c r="Z12" s="109"/>
      <c r="AB12" s="108"/>
      <c r="AC12" s="122">
        <f t="shared" si="2"/>
        <v>0</v>
      </c>
    </row>
    <row r="13" spans="2:30">
      <c r="B13" s="625"/>
      <c r="C13" s="126"/>
      <c r="D13" s="126"/>
      <c r="E13" s="108"/>
      <c r="F13" s="110">
        <v>0</v>
      </c>
      <c r="G13" s="449">
        <f t="shared" si="0"/>
        <v>0</v>
      </c>
      <c r="H13" s="30"/>
      <c r="I13" s="628"/>
      <c r="J13" s="420"/>
      <c r="K13" s="419"/>
      <c r="L13" s="419"/>
      <c r="M13" s="418"/>
      <c r="O13" s="631"/>
      <c r="P13" s="112"/>
      <c r="Q13" s="113"/>
      <c r="R13" s="114"/>
      <c r="S13" s="114"/>
      <c r="T13" s="114">
        <f t="shared" si="1"/>
        <v>0</v>
      </c>
      <c r="V13" s="108"/>
      <c r="W13" s="122"/>
      <c r="Y13" s="126"/>
      <c r="Z13" s="109"/>
      <c r="AB13" s="108"/>
      <c r="AC13" s="122">
        <f t="shared" si="2"/>
        <v>0</v>
      </c>
    </row>
    <row r="14" spans="2:30">
      <c r="B14" s="625"/>
      <c r="C14" s="126"/>
      <c r="D14" s="126"/>
      <c r="E14" s="108"/>
      <c r="F14" s="110">
        <v>0</v>
      </c>
      <c r="G14" s="449">
        <f t="shared" si="0"/>
        <v>0</v>
      </c>
      <c r="H14" s="30"/>
      <c r="I14" s="628"/>
      <c r="J14" s="420"/>
      <c r="K14" s="419"/>
      <c r="L14" s="419"/>
      <c r="M14" s="418"/>
      <c r="O14" s="631"/>
      <c r="P14" s="112"/>
      <c r="Q14" s="113"/>
      <c r="R14" s="114"/>
      <c r="S14" s="114"/>
      <c r="T14" s="114">
        <f t="shared" si="1"/>
        <v>0</v>
      </c>
      <c r="V14" s="108"/>
      <c r="W14" s="122"/>
      <c r="Y14" s="126"/>
      <c r="Z14" s="109"/>
      <c r="AB14" s="108"/>
      <c r="AC14" s="122">
        <f t="shared" si="2"/>
        <v>0</v>
      </c>
    </row>
    <row r="15" spans="2:30">
      <c r="B15" s="625"/>
      <c r="C15" s="126"/>
      <c r="D15" s="126"/>
      <c r="E15" s="108"/>
      <c r="F15" s="110">
        <v>0</v>
      </c>
      <c r="G15" s="449">
        <f t="shared" si="0"/>
        <v>0</v>
      </c>
      <c r="H15" s="30"/>
      <c r="I15" s="628"/>
      <c r="J15" s="420"/>
      <c r="K15" s="419"/>
      <c r="L15" s="419"/>
      <c r="M15" s="418"/>
      <c r="O15" s="631"/>
      <c r="P15" s="112"/>
      <c r="Q15" s="113"/>
      <c r="R15" s="114"/>
      <c r="S15" s="114"/>
      <c r="T15" s="114">
        <f t="shared" si="1"/>
        <v>0</v>
      </c>
      <c r="V15" s="108"/>
      <c r="W15" s="122"/>
      <c r="Y15" s="126"/>
      <c r="Z15" s="109"/>
      <c r="AB15" s="108"/>
      <c r="AC15" s="122">
        <f t="shared" si="2"/>
        <v>0</v>
      </c>
    </row>
    <row r="16" spans="2:30">
      <c r="B16" s="625"/>
      <c r="C16" s="126"/>
      <c r="D16" s="126"/>
      <c r="E16" s="108"/>
      <c r="F16" s="110">
        <v>0</v>
      </c>
      <c r="G16" s="449">
        <f t="shared" si="0"/>
        <v>0</v>
      </c>
      <c r="H16" s="30"/>
      <c r="I16" s="628"/>
      <c r="J16" s="420"/>
      <c r="K16" s="419"/>
      <c r="L16" s="419"/>
      <c r="M16" s="418"/>
      <c r="O16" s="631"/>
      <c r="P16" s="112"/>
      <c r="Q16" s="113"/>
      <c r="R16" s="114"/>
      <c r="S16" s="114"/>
      <c r="T16" s="114">
        <f t="shared" si="1"/>
        <v>0</v>
      </c>
      <c r="V16" s="108"/>
      <c r="W16" s="122"/>
      <c r="Y16" s="126"/>
      <c r="Z16" s="109"/>
      <c r="AB16" s="108"/>
      <c r="AC16" s="122">
        <f t="shared" si="2"/>
        <v>0</v>
      </c>
    </row>
    <row r="17" spans="2:29">
      <c r="B17" s="625"/>
      <c r="C17" s="126"/>
      <c r="D17" s="126"/>
      <c r="E17" s="108"/>
      <c r="F17" s="110">
        <v>0</v>
      </c>
      <c r="G17" s="449">
        <f t="shared" si="0"/>
        <v>0</v>
      </c>
      <c r="H17" s="30"/>
      <c r="I17" s="628"/>
      <c r="J17" s="420"/>
      <c r="K17" s="419"/>
      <c r="L17" s="419"/>
      <c r="M17" s="418"/>
      <c r="O17" s="631"/>
      <c r="P17" s="112"/>
      <c r="Q17" s="113"/>
      <c r="R17" s="114"/>
      <c r="S17" s="114"/>
      <c r="T17" s="114">
        <f t="shared" si="1"/>
        <v>0</v>
      </c>
      <c r="V17" s="108"/>
      <c r="W17" s="122"/>
      <c r="Y17" s="126"/>
      <c r="Z17" s="109"/>
      <c r="AB17" s="108"/>
      <c r="AC17" s="122">
        <f t="shared" si="2"/>
        <v>0</v>
      </c>
    </row>
    <row r="18" spans="2:29">
      <c r="B18" s="625"/>
      <c r="C18" s="126"/>
      <c r="D18" s="126"/>
      <c r="E18" s="108"/>
      <c r="F18" s="110">
        <v>0</v>
      </c>
      <c r="G18" s="449">
        <f t="shared" si="0"/>
        <v>0</v>
      </c>
      <c r="H18" s="30"/>
      <c r="I18" s="628"/>
      <c r="J18" s="420"/>
      <c r="K18" s="419"/>
      <c r="L18" s="419"/>
      <c r="M18" s="418"/>
      <c r="O18" s="631"/>
      <c r="P18" s="112"/>
      <c r="Q18" s="113"/>
      <c r="R18" s="114"/>
      <c r="S18" s="114"/>
      <c r="T18" s="114">
        <f t="shared" si="1"/>
        <v>0</v>
      </c>
      <c r="V18" s="108"/>
      <c r="W18" s="122"/>
      <c r="Y18" s="126"/>
      <c r="Z18" s="109"/>
      <c r="AB18" s="108"/>
      <c r="AC18" s="122">
        <f t="shared" si="2"/>
        <v>0</v>
      </c>
    </row>
    <row r="19" spans="2:29">
      <c r="B19" s="625"/>
      <c r="C19" s="126"/>
      <c r="D19" s="126"/>
      <c r="E19" s="108"/>
      <c r="F19" s="110">
        <v>0</v>
      </c>
      <c r="G19" s="449">
        <f t="shared" si="0"/>
        <v>0</v>
      </c>
      <c r="H19" s="30"/>
      <c r="I19" s="628"/>
      <c r="J19" s="420"/>
      <c r="K19" s="419"/>
      <c r="L19" s="419"/>
      <c r="M19" s="418"/>
      <c r="O19" s="631"/>
      <c r="P19" s="112"/>
      <c r="Q19" s="113"/>
      <c r="R19" s="114"/>
      <c r="S19" s="114"/>
      <c r="T19" s="114">
        <f t="shared" si="1"/>
        <v>0</v>
      </c>
      <c r="V19" s="108"/>
      <c r="W19" s="122"/>
      <c r="Y19" s="126"/>
      <c r="Z19" s="109"/>
      <c r="AB19" s="108"/>
      <c r="AC19" s="122">
        <f t="shared" si="2"/>
        <v>0</v>
      </c>
    </row>
    <row r="20" spans="2:29">
      <c r="B20" s="625"/>
      <c r="C20" s="126"/>
      <c r="D20" s="126"/>
      <c r="E20" s="108"/>
      <c r="F20" s="110">
        <v>0</v>
      </c>
      <c r="G20" s="449">
        <f t="shared" si="0"/>
        <v>0</v>
      </c>
      <c r="H20" s="30"/>
      <c r="I20" s="628"/>
      <c r="J20" s="420"/>
      <c r="K20" s="419"/>
      <c r="L20" s="419"/>
      <c r="M20" s="418"/>
      <c r="O20" s="631"/>
      <c r="P20" s="112"/>
      <c r="Q20" s="113"/>
      <c r="R20" s="114"/>
      <c r="S20" s="114"/>
      <c r="T20" s="114">
        <f t="shared" si="1"/>
        <v>0</v>
      </c>
      <c r="V20" s="108"/>
      <c r="W20" s="122"/>
      <c r="Y20" s="126"/>
      <c r="Z20" s="109"/>
      <c r="AB20" s="108"/>
      <c r="AC20" s="122">
        <f t="shared" si="2"/>
        <v>0</v>
      </c>
    </row>
    <row r="21" spans="2:29">
      <c r="B21" s="625"/>
      <c r="C21" s="126"/>
      <c r="D21" s="126"/>
      <c r="E21" s="108"/>
      <c r="F21" s="110">
        <v>0</v>
      </c>
      <c r="G21" s="449">
        <f t="shared" si="0"/>
        <v>0</v>
      </c>
      <c r="H21" s="30"/>
      <c r="I21" s="628"/>
      <c r="J21" s="420"/>
      <c r="K21" s="419"/>
      <c r="L21" s="419"/>
      <c r="M21" s="418"/>
      <c r="O21" s="631"/>
      <c r="P21" s="112"/>
      <c r="Q21" s="113"/>
      <c r="R21" s="114"/>
      <c r="S21" s="114"/>
      <c r="T21" s="114">
        <f t="shared" si="1"/>
        <v>0</v>
      </c>
      <c r="V21" s="108"/>
      <c r="W21" s="122"/>
      <c r="Y21" s="126"/>
      <c r="Z21" s="109"/>
      <c r="AB21" s="108"/>
      <c r="AC21" s="122">
        <f t="shared" si="2"/>
        <v>0</v>
      </c>
    </row>
    <row r="22" spans="2:29">
      <c r="B22" s="625"/>
      <c r="C22" s="126"/>
      <c r="D22" s="126"/>
      <c r="E22" s="108"/>
      <c r="F22" s="110">
        <v>0</v>
      </c>
      <c r="G22" s="449">
        <f t="shared" si="0"/>
        <v>0</v>
      </c>
      <c r="H22" s="30"/>
      <c r="I22" s="628"/>
      <c r="J22" s="420"/>
      <c r="K22" s="419"/>
      <c r="L22" s="419"/>
      <c r="M22" s="418"/>
      <c r="O22" s="631"/>
      <c r="P22" s="112"/>
      <c r="Q22" s="113"/>
      <c r="R22" s="114"/>
      <c r="S22" s="114"/>
      <c r="T22" s="114">
        <f t="shared" si="1"/>
        <v>0</v>
      </c>
      <c r="V22" s="108"/>
      <c r="W22" s="122"/>
      <c r="Y22" s="126"/>
      <c r="Z22" s="109"/>
      <c r="AB22" s="108"/>
      <c r="AC22" s="122">
        <f t="shared" si="2"/>
        <v>0</v>
      </c>
    </row>
    <row r="23" spans="2:29">
      <c r="B23" s="625"/>
      <c r="C23" s="126"/>
      <c r="D23" s="126"/>
      <c r="E23" s="108"/>
      <c r="F23" s="110">
        <v>0</v>
      </c>
      <c r="G23" s="449">
        <f t="shared" si="0"/>
        <v>0</v>
      </c>
      <c r="H23" s="30"/>
      <c r="I23" s="628"/>
      <c r="J23" s="420"/>
      <c r="K23" s="419"/>
      <c r="L23" s="419"/>
      <c r="M23" s="418"/>
      <c r="O23" s="631"/>
      <c r="P23" s="112"/>
      <c r="Q23" s="113"/>
      <c r="R23" s="114"/>
      <c r="S23" s="114"/>
      <c r="T23" s="114">
        <f t="shared" si="1"/>
        <v>0</v>
      </c>
      <c r="V23" s="108"/>
      <c r="W23" s="122"/>
      <c r="Y23" s="126"/>
      <c r="Z23" s="109"/>
      <c r="AB23" s="108"/>
      <c r="AC23" s="122">
        <f t="shared" si="2"/>
        <v>0</v>
      </c>
    </row>
    <row r="24" spans="2:29">
      <c r="B24" s="625"/>
      <c r="C24" s="126"/>
      <c r="D24" s="126"/>
      <c r="E24" s="108"/>
      <c r="F24" s="110">
        <v>0</v>
      </c>
      <c r="G24" s="449">
        <f t="shared" si="0"/>
        <v>0</v>
      </c>
      <c r="H24" s="30"/>
      <c r="I24" s="628"/>
      <c r="J24" s="420"/>
      <c r="K24" s="419"/>
      <c r="L24" s="419"/>
      <c r="M24" s="418"/>
      <c r="O24" s="631"/>
      <c r="P24" s="112"/>
      <c r="Q24" s="113"/>
      <c r="R24" s="114"/>
      <c r="S24" s="114"/>
      <c r="T24" s="114">
        <f t="shared" si="1"/>
        <v>0</v>
      </c>
      <c r="V24" s="108"/>
      <c r="W24" s="122"/>
      <c r="Y24" s="126"/>
      <c r="Z24" s="109"/>
      <c r="AB24" s="108"/>
      <c r="AC24" s="122">
        <f t="shared" si="2"/>
        <v>0</v>
      </c>
    </row>
    <row r="25" spans="2:29">
      <c r="B25" s="625"/>
      <c r="C25" s="126"/>
      <c r="D25" s="126"/>
      <c r="E25" s="108"/>
      <c r="F25" s="110">
        <v>0</v>
      </c>
      <c r="G25" s="449">
        <f t="shared" si="0"/>
        <v>0</v>
      </c>
      <c r="H25" s="30"/>
      <c r="I25" s="628"/>
      <c r="J25" s="420"/>
      <c r="K25" s="419"/>
      <c r="L25" s="419"/>
      <c r="M25" s="418"/>
      <c r="O25" s="631"/>
      <c r="P25" s="112"/>
      <c r="Q25" s="113"/>
      <c r="R25" s="114"/>
      <c r="S25" s="114"/>
      <c r="T25" s="114">
        <f t="shared" si="1"/>
        <v>0</v>
      </c>
      <c r="V25" s="108"/>
      <c r="W25" s="122"/>
      <c r="Y25" s="126"/>
      <c r="Z25" s="109"/>
      <c r="AB25" s="108"/>
      <c r="AC25" s="122">
        <f t="shared" si="2"/>
        <v>0</v>
      </c>
    </row>
    <row r="26" spans="2:29">
      <c r="B26" s="625"/>
      <c r="C26" s="126"/>
      <c r="D26" s="126"/>
      <c r="E26" s="108"/>
      <c r="F26" s="110">
        <v>0</v>
      </c>
      <c r="G26" s="449">
        <f t="shared" si="0"/>
        <v>0</v>
      </c>
      <c r="H26" s="30"/>
      <c r="I26" s="628"/>
      <c r="J26" s="420"/>
      <c r="K26" s="419"/>
      <c r="L26" s="419"/>
      <c r="M26" s="418"/>
      <c r="O26" s="631"/>
      <c r="P26" s="112"/>
      <c r="Q26" s="113"/>
      <c r="R26" s="114"/>
      <c r="S26" s="114"/>
      <c r="T26" s="114">
        <f t="shared" si="1"/>
        <v>0</v>
      </c>
      <c r="V26" s="108"/>
      <c r="W26" s="122"/>
      <c r="Y26" s="126"/>
      <c r="Z26" s="109"/>
      <c r="AB26" s="108"/>
      <c r="AC26" s="122">
        <f t="shared" si="2"/>
        <v>0</v>
      </c>
    </row>
    <row r="27" spans="2:29">
      <c r="B27" s="625"/>
      <c r="C27" s="126"/>
      <c r="D27" s="126"/>
      <c r="E27" s="108"/>
      <c r="F27" s="110">
        <v>0</v>
      </c>
      <c r="G27" s="449">
        <f t="shared" si="0"/>
        <v>0</v>
      </c>
      <c r="H27" s="30"/>
      <c r="I27" s="628"/>
      <c r="J27" s="420"/>
      <c r="K27" s="419"/>
      <c r="L27" s="419"/>
      <c r="M27" s="418"/>
      <c r="O27" s="631"/>
      <c r="P27" s="112"/>
      <c r="Q27" s="113"/>
      <c r="R27" s="114"/>
      <c r="S27" s="114"/>
      <c r="T27" s="114">
        <f t="shared" si="1"/>
        <v>0</v>
      </c>
      <c r="V27" s="108"/>
      <c r="W27" s="122"/>
      <c r="Y27" s="126"/>
      <c r="Z27" s="109"/>
      <c r="AB27" s="108"/>
      <c r="AC27" s="122">
        <f t="shared" si="2"/>
        <v>0</v>
      </c>
    </row>
    <row r="28" spans="2:29">
      <c r="B28" s="625"/>
      <c r="C28" s="126"/>
      <c r="D28" s="126"/>
      <c r="E28" s="108"/>
      <c r="F28" s="110">
        <v>0</v>
      </c>
      <c r="G28" s="449">
        <f t="shared" si="0"/>
        <v>0</v>
      </c>
      <c r="H28" s="30"/>
      <c r="I28" s="628"/>
      <c r="J28" s="420"/>
      <c r="K28" s="419"/>
      <c r="L28" s="419"/>
      <c r="M28" s="418"/>
      <c r="O28" s="631"/>
      <c r="P28" s="112"/>
      <c r="Q28" s="113"/>
      <c r="R28" s="114"/>
      <c r="S28" s="114"/>
      <c r="T28" s="114">
        <f t="shared" si="1"/>
        <v>0</v>
      </c>
      <c r="V28" s="108"/>
      <c r="W28" s="122"/>
      <c r="Y28" s="126"/>
      <c r="Z28" s="109"/>
      <c r="AB28" s="108"/>
      <c r="AC28" s="122">
        <f t="shared" si="2"/>
        <v>0</v>
      </c>
    </row>
    <row r="29" spans="2:29">
      <c r="B29" s="625"/>
      <c r="C29" s="126"/>
      <c r="D29" s="126"/>
      <c r="E29" s="108"/>
      <c r="F29" s="110">
        <v>0</v>
      </c>
      <c r="G29" s="449">
        <f t="shared" si="0"/>
        <v>0</v>
      </c>
      <c r="H29" s="30"/>
      <c r="I29" s="628"/>
      <c r="J29" s="420"/>
      <c r="K29" s="419"/>
      <c r="L29" s="419"/>
      <c r="M29" s="418"/>
      <c r="O29" s="631"/>
      <c r="P29" s="112"/>
      <c r="Q29" s="113"/>
      <c r="R29" s="114"/>
      <c r="S29" s="114"/>
      <c r="T29" s="114">
        <f t="shared" si="1"/>
        <v>0</v>
      </c>
      <c r="V29" s="108"/>
      <c r="W29" s="122"/>
      <c r="Y29" s="126"/>
      <c r="Z29" s="109"/>
      <c r="AB29" s="108"/>
      <c r="AC29" s="122">
        <f t="shared" si="2"/>
        <v>0</v>
      </c>
    </row>
    <row r="30" spans="2:29">
      <c r="B30" s="625"/>
      <c r="C30" s="126"/>
      <c r="D30" s="126"/>
      <c r="E30" s="108"/>
      <c r="F30" s="110">
        <v>0</v>
      </c>
      <c r="G30" s="449">
        <f t="shared" si="0"/>
        <v>0</v>
      </c>
      <c r="H30" s="30"/>
      <c r="I30" s="628"/>
      <c r="J30" s="420"/>
      <c r="K30" s="419"/>
      <c r="L30" s="419"/>
      <c r="M30" s="418"/>
      <c r="O30" s="631"/>
      <c r="P30" s="112"/>
      <c r="Q30" s="113"/>
      <c r="R30" s="114"/>
      <c r="S30" s="114"/>
      <c r="T30" s="114">
        <f t="shared" si="1"/>
        <v>0</v>
      </c>
      <c r="V30" s="108"/>
      <c r="W30" s="122"/>
      <c r="Y30" s="126"/>
      <c r="Z30" s="109"/>
      <c r="AB30" s="108"/>
      <c r="AC30" s="122">
        <f t="shared" si="2"/>
        <v>0</v>
      </c>
    </row>
    <row r="31" spans="2:29">
      <c r="B31" s="625"/>
      <c r="C31" s="126"/>
      <c r="D31" s="126"/>
      <c r="E31" s="108"/>
      <c r="F31" s="110">
        <v>0</v>
      </c>
      <c r="G31" s="449">
        <f t="shared" si="0"/>
        <v>0</v>
      </c>
      <c r="H31" s="30"/>
      <c r="I31" s="628"/>
      <c r="J31" s="420"/>
      <c r="K31" s="419"/>
      <c r="L31" s="419"/>
      <c r="M31" s="418"/>
      <c r="O31" s="631"/>
      <c r="P31" s="112"/>
      <c r="Q31" s="113"/>
      <c r="R31" s="114"/>
      <c r="S31" s="114"/>
      <c r="T31" s="114">
        <f t="shared" si="1"/>
        <v>0</v>
      </c>
      <c r="V31" s="108"/>
      <c r="W31" s="122"/>
      <c r="Y31" s="126"/>
      <c r="Z31" s="109"/>
      <c r="AB31" s="108"/>
      <c r="AC31" s="122">
        <f t="shared" si="2"/>
        <v>0</v>
      </c>
    </row>
    <row r="32" spans="2:29">
      <c r="B32" s="625"/>
      <c r="C32" s="126"/>
      <c r="D32" s="126"/>
      <c r="E32" s="108"/>
      <c r="F32" s="110">
        <v>0</v>
      </c>
      <c r="G32" s="449">
        <f t="shared" si="0"/>
        <v>0</v>
      </c>
      <c r="H32" s="30"/>
      <c r="I32" s="628"/>
      <c r="J32" s="421"/>
      <c r="K32" s="421"/>
      <c r="L32" s="421"/>
      <c r="M32" s="418"/>
      <c r="O32" s="631"/>
      <c r="P32" s="112"/>
      <c r="Q32" s="113"/>
      <c r="R32" s="114"/>
      <c r="S32" s="114"/>
      <c r="T32" s="114">
        <f t="shared" si="1"/>
        <v>0</v>
      </c>
      <c r="V32" s="108"/>
      <c r="W32" s="122"/>
      <c r="Y32" s="126"/>
      <c r="Z32" s="109"/>
      <c r="AB32" s="108"/>
      <c r="AC32" s="122">
        <f t="shared" si="2"/>
        <v>0</v>
      </c>
    </row>
    <row r="33" spans="2:29">
      <c r="B33" s="625"/>
      <c r="C33" s="126"/>
      <c r="D33" s="126"/>
      <c r="E33" s="108"/>
      <c r="F33" s="110">
        <v>0</v>
      </c>
      <c r="G33" s="449">
        <f t="shared" si="0"/>
        <v>0</v>
      </c>
      <c r="H33" s="30"/>
      <c r="I33" s="628"/>
      <c r="J33" s="421"/>
      <c r="K33" s="421"/>
      <c r="L33" s="421"/>
      <c r="M33" s="418"/>
      <c r="O33" s="631"/>
      <c r="P33" s="112"/>
      <c r="Q33" s="113"/>
      <c r="R33" s="114"/>
      <c r="S33" s="114"/>
      <c r="T33" s="114">
        <f t="shared" si="1"/>
        <v>0</v>
      </c>
      <c r="V33" s="108"/>
      <c r="W33" s="122"/>
      <c r="Y33" s="126"/>
      <c r="Z33" s="109"/>
      <c r="AB33" s="108"/>
      <c r="AC33" s="122">
        <f t="shared" si="2"/>
        <v>0</v>
      </c>
    </row>
    <row r="34" spans="2:29">
      <c r="B34" s="625"/>
      <c r="C34" s="126"/>
      <c r="D34" s="126"/>
      <c r="E34" s="108"/>
      <c r="F34" s="110">
        <v>0</v>
      </c>
      <c r="G34" s="449">
        <f t="shared" si="0"/>
        <v>0</v>
      </c>
      <c r="H34" s="30"/>
      <c r="I34" s="628"/>
      <c r="J34" s="421"/>
      <c r="K34" s="421"/>
      <c r="L34" s="421"/>
      <c r="M34" s="418"/>
      <c r="O34" s="631"/>
      <c r="P34" s="112"/>
      <c r="Q34" s="113"/>
      <c r="R34" s="114"/>
      <c r="S34" s="114"/>
      <c r="T34" s="114">
        <f t="shared" si="1"/>
        <v>0</v>
      </c>
      <c r="V34" s="108"/>
      <c r="W34" s="122"/>
      <c r="Y34" s="126"/>
      <c r="Z34" s="109"/>
      <c r="AB34" s="108"/>
      <c r="AC34" s="122">
        <f t="shared" si="2"/>
        <v>0</v>
      </c>
    </row>
    <row r="35" spans="2:29">
      <c r="B35" s="625"/>
      <c r="C35" s="126"/>
      <c r="D35" s="126"/>
      <c r="E35" s="108"/>
      <c r="F35" s="110">
        <v>0</v>
      </c>
      <c r="G35" s="449">
        <f t="shared" si="0"/>
        <v>0</v>
      </c>
      <c r="H35" s="30"/>
      <c r="I35" s="629"/>
      <c r="J35" s="421"/>
      <c r="K35" s="422"/>
      <c r="L35" s="422"/>
      <c r="M35" s="418"/>
      <c r="O35" s="632"/>
      <c r="P35" s="130"/>
      <c r="Q35" s="131"/>
      <c r="R35" s="132"/>
      <c r="S35" s="133"/>
      <c r="T35" s="114">
        <f t="shared" si="1"/>
        <v>0</v>
      </c>
      <c r="V35" s="108"/>
      <c r="W35" s="122"/>
      <c r="Y35" s="126"/>
      <c r="Z35" s="109"/>
      <c r="AB35" s="108"/>
      <c r="AC35" s="122">
        <f t="shared" si="2"/>
        <v>0</v>
      </c>
    </row>
    <row r="36" spans="2:29">
      <c r="B36" s="626"/>
      <c r="C36" s="126"/>
      <c r="D36" s="126"/>
      <c r="E36" s="108"/>
      <c r="F36" s="110">
        <v>0</v>
      </c>
      <c r="G36" s="449">
        <f t="shared" si="0"/>
        <v>0</v>
      </c>
      <c r="H36" s="30"/>
      <c r="R36" s="134"/>
      <c r="V36" s="108"/>
      <c r="W36" s="122"/>
      <c r="Y36" s="126"/>
      <c r="Z36" s="109"/>
      <c r="AB36" s="108"/>
      <c r="AC36" s="122">
        <f t="shared" si="2"/>
        <v>0</v>
      </c>
    </row>
    <row r="37" spans="2:29">
      <c r="B37" s="115" t="s">
        <v>26</v>
      </c>
      <c r="C37" s="134"/>
      <c r="D37" s="135">
        <f>SUM(D4:D36)</f>
        <v>60</v>
      </c>
      <c r="E37" s="136">
        <f>G37/D37</f>
        <v>5.2476666666666665</v>
      </c>
      <c r="F37" s="137"/>
      <c r="G37" s="138">
        <f>SUM(G4:G36)</f>
        <v>314.86</v>
      </c>
      <c r="V37" s="108"/>
      <c r="W37" s="122"/>
      <c r="Y37" s="126"/>
      <c r="Z37" s="109"/>
      <c r="AB37" s="108"/>
      <c r="AC37" s="122">
        <f t="shared" si="2"/>
        <v>0</v>
      </c>
    </row>
    <row r="38" spans="2:29">
      <c r="E38" s="139" t="s">
        <v>27</v>
      </c>
      <c r="W38" s="140">
        <f>SUM(W5:W37)</f>
        <v>63.64</v>
      </c>
      <c r="Z38" s="140">
        <f>SUM(Z5:Z37)</f>
        <v>11.219999999999999</v>
      </c>
    </row>
  </sheetData>
  <mergeCells count="9">
    <mergeCell ref="AB2:AC2"/>
    <mergeCell ref="V3:W3"/>
    <mergeCell ref="Y3:Z3"/>
    <mergeCell ref="AB3:AC3"/>
    <mergeCell ref="B4:B36"/>
    <mergeCell ref="I4:I35"/>
    <mergeCell ref="O4:O35"/>
    <mergeCell ref="B2:C2"/>
    <mergeCell ref="D2:G2"/>
  </mergeCells>
  <hyperlinks>
    <hyperlink ref="B3" location="CARTEIRA!A1" display="CARTEIRA!A1" xr:uid="{00000000-0004-0000-1700-000000000000}"/>
    <hyperlink ref="V3:W3" location="DIVIDENDO!A1" display="DIVIDENDO" xr:uid="{00000000-0004-0000-1700-000001000000}"/>
  </hyperlink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2" tint="-0.749992370372631"/>
  </sheetPr>
  <dimension ref="A1:AE38"/>
  <sheetViews>
    <sheetView zoomScale="80" zoomScaleNormal="80" workbookViewId="0">
      <selection activeCell="B3" sqref="B3"/>
    </sheetView>
  </sheetViews>
  <sheetFormatPr defaultColWidth="0" defaultRowHeight="15"/>
  <cols>
    <col min="1" max="1" width="1.28515625" style="58" customWidth="1"/>
    <col min="2" max="2" width="9.140625" style="58" customWidth="1"/>
    <col min="3" max="3" width="13" style="58" bestFit="1" customWidth="1"/>
    <col min="4" max="4" width="9.140625" style="58" customWidth="1"/>
    <col min="5" max="5" width="13.42578125" style="58" bestFit="1" customWidth="1"/>
    <col min="6" max="6" width="10.28515625" style="58" bestFit="1" customWidth="1"/>
    <col min="7" max="7" width="13.7109375" style="58" bestFit="1" customWidth="1"/>
    <col min="8" max="8" width="1.7109375" style="58" customWidth="1"/>
    <col min="9" max="9" width="9.140625" style="58" customWidth="1"/>
    <col min="10" max="10" width="12.42578125" style="58" bestFit="1" customWidth="1"/>
    <col min="11" max="12" width="9.140625" style="58" customWidth="1"/>
    <col min="13" max="13" width="12" style="58" bestFit="1" customWidth="1"/>
    <col min="14" max="14" width="1.28515625" style="58" customWidth="1"/>
    <col min="15" max="15" width="9.140625" style="58" customWidth="1"/>
    <col min="16" max="16" width="10.7109375" style="58" bestFit="1" customWidth="1"/>
    <col min="17" max="18" width="9.140625" style="58" customWidth="1"/>
    <col min="19" max="19" width="10.28515625" style="58" bestFit="1" customWidth="1"/>
    <col min="20" max="20" width="10.140625" style="58" bestFit="1" customWidth="1"/>
    <col min="21" max="21" width="2.42578125" style="58" customWidth="1"/>
    <col min="22" max="22" width="10.7109375" style="58" bestFit="1" customWidth="1"/>
    <col min="23" max="23" width="9.140625" style="58" customWidth="1"/>
    <col min="24" max="24" width="1.42578125" style="58" customWidth="1"/>
    <col min="25" max="25" width="10.7109375" style="58" bestFit="1" customWidth="1"/>
    <col min="26" max="27" width="9.140625" style="58" customWidth="1"/>
    <col min="28" max="28" width="10.7109375" style="58" bestFit="1" customWidth="1"/>
    <col min="29" max="29" width="10.140625" style="58" bestFit="1" customWidth="1"/>
    <col min="30" max="30" width="9.140625" style="58" customWidth="1"/>
    <col min="31" max="31" width="0" style="58" hidden="1" customWidth="1"/>
    <col min="32" max="16384" width="9.140625" style="58" hidden="1"/>
  </cols>
  <sheetData>
    <row r="1" spans="1:30">
      <c r="A1" s="507" t="s">
        <v>94</v>
      </c>
    </row>
    <row r="2" spans="1:30">
      <c r="B2" s="613">
        <v>60398369000126</v>
      </c>
      <c r="C2" s="614"/>
      <c r="D2" s="672" t="s">
        <v>95</v>
      </c>
      <c r="E2" s="673"/>
      <c r="F2" s="673"/>
      <c r="G2" s="673"/>
      <c r="M2" s="59" t="s">
        <v>2</v>
      </c>
      <c r="S2" s="60" t="s">
        <v>3</v>
      </c>
      <c r="T2" s="336" t="s">
        <v>4</v>
      </c>
      <c r="AB2" s="603" t="s">
        <v>5</v>
      </c>
      <c r="AC2" s="603"/>
    </row>
    <row r="3" spans="1:30" ht="27.75">
      <c r="B3" s="22" t="s">
        <v>96</v>
      </c>
      <c r="C3" s="328" t="s">
        <v>7</v>
      </c>
      <c r="D3" s="329" t="s">
        <v>8</v>
      </c>
      <c r="E3" s="329" t="s">
        <v>9</v>
      </c>
      <c r="F3" s="329" t="s">
        <v>10</v>
      </c>
      <c r="G3" s="329" t="s">
        <v>11</v>
      </c>
      <c r="I3" s="22" t="str">
        <f>(B3)</f>
        <v>PMAM3</v>
      </c>
      <c r="J3" s="329" t="s">
        <v>7</v>
      </c>
      <c r="K3" s="329" t="s">
        <v>8</v>
      </c>
      <c r="L3" s="329" t="s">
        <v>9</v>
      </c>
      <c r="M3" s="329" t="s">
        <v>12</v>
      </c>
      <c r="O3" s="22" t="str">
        <f>(B3)</f>
        <v>PMAM3</v>
      </c>
      <c r="P3" s="328" t="s">
        <v>13</v>
      </c>
      <c r="Q3" s="329" t="s">
        <v>8</v>
      </c>
      <c r="R3" s="328" t="s">
        <v>14</v>
      </c>
      <c r="S3" s="329" t="s">
        <v>15</v>
      </c>
      <c r="T3" s="329" t="s">
        <v>16</v>
      </c>
      <c r="V3" s="604" t="s">
        <v>17</v>
      </c>
      <c r="W3" s="604"/>
      <c r="Y3" s="605" t="s">
        <v>18</v>
      </c>
      <c r="Z3" s="605"/>
      <c r="AA3" s="62" t="s">
        <v>19</v>
      </c>
      <c r="AB3" s="606" t="s">
        <v>20</v>
      </c>
      <c r="AC3" s="606"/>
    </row>
    <row r="4" spans="1:30">
      <c r="B4" s="607" t="s">
        <v>21</v>
      </c>
      <c r="C4" s="70">
        <v>44046</v>
      </c>
      <c r="D4" s="52">
        <v>4</v>
      </c>
      <c r="E4" s="51">
        <v>12.69</v>
      </c>
      <c r="F4" s="66">
        <v>0.04</v>
      </c>
      <c r="G4" s="51">
        <f>(E4*D4)+F4</f>
        <v>50.8</v>
      </c>
      <c r="H4" s="60"/>
      <c r="I4" s="596" t="s">
        <v>2</v>
      </c>
      <c r="J4" s="95">
        <v>2020</v>
      </c>
      <c r="K4" s="141">
        <v>46</v>
      </c>
      <c r="L4" s="141">
        <v>10.79</v>
      </c>
      <c r="M4" s="142">
        <v>496.22</v>
      </c>
      <c r="O4" s="600" t="s">
        <v>4</v>
      </c>
      <c r="P4" s="67"/>
      <c r="Q4" s="57"/>
      <c r="R4" s="68"/>
      <c r="S4" s="68"/>
      <c r="T4" s="68">
        <f>(R4*Q4)+S4</f>
        <v>0</v>
      </c>
      <c r="V4" s="52" t="s">
        <v>22</v>
      </c>
      <c r="W4" s="52" t="s">
        <v>23</v>
      </c>
      <c r="Y4" s="52" t="s">
        <v>22</v>
      </c>
      <c r="Z4" s="52" t="s">
        <v>23</v>
      </c>
      <c r="AA4" s="336" t="s">
        <v>24</v>
      </c>
      <c r="AB4" s="52" t="s">
        <v>25</v>
      </c>
      <c r="AC4" s="52" t="s">
        <v>23</v>
      </c>
      <c r="AD4" s="69"/>
    </row>
    <row r="5" spans="1:30">
      <c r="B5" s="608"/>
      <c r="C5" s="70">
        <v>44057</v>
      </c>
      <c r="D5" s="52">
        <v>4</v>
      </c>
      <c r="E5" s="51">
        <v>11.7</v>
      </c>
      <c r="F5" s="66">
        <v>0.1</v>
      </c>
      <c r="G5" s="51">
        <f t="shared" ref="G5:G36" si="0">(E5*D5)+F5</f>
        <v>46.9</v>
      </c>
      <c r="H5" s="60"/>
      <c r="I5" s="597"/>
      <c r="J5" s="95">
        <v>2021</v>
      </c>
      <c r="K5" s="141">
        <v>92</v>
      </c>
      <c r="L5" s="141">
        <v>14.72</v>
      </c>
      <c r="M5" s="142">
        <v>1354.07</v>
      </c>
      <c r="O5" s="601"/>
      <c r="P5" s="73"/>
      <c r="Q5" s="46"/>
      <c r="R5" s="74"/>
      <c r="S5" s="74"/>
      <c r="T5" s="68">
        <f t="shared" ref="T5:T35" si="1">(R5*Q5)+S5</f>
        <v>0</v>
      </c>
      <c r="V5" s="75"/>
      <c r="W5" s="76"/>
      <c r="Y5" s="75"/>
      <c r="Z5" s="51"/>
      <c r="AA5" s="336"/>
      <c r="AB5" s="75"/>
      <c r="AC5" s="76">
        <f>(T4)</f>
        <v>0</v>
      </c>
    </row>
    <row r="6" spans="1:30">
      <c r="B6" s="608"/>
      <c r="C6" s="70">
        <v>44085</v>
      </c>
      <c r="D6" s="52">
        <v>8</v>
      </c>
      <c r="E6" s="51">
        <v>11.32</v>
      </c>
      <c r="F6" s="66">
        <v>0.1</v>
      </c>
      <c r="G6" s="51">
        <f t="shared" si="0"/>
        <v>90.66</v>
      </c>
      <c r="H6" s="60"/>
      <c r="I6" s="597"/>
      <c r="J6" s="77"/>
      <c r="K6" s="49"/>
      <c r="L6" s="49"/>
      <c r="M6" s="50"/>
      <c r="O6" s="601"/>
      <c r="P6" s="67"/>
      <c r="Q6" s="57"/>
      <c r="R6" s="68"/>
      <c r="S6" s="68"/>
      <c r="T6" s="68">
        <f t="shared" si="1"/>
        <v>0</v>
      </c>
      <c r="V6" s="75"/>
      <c r="W6" s="76"/>
      <c r="Y6" s="75"/>
      <c r="Z6" s="51"/>
      <c r="AA6" s="336"/>
      <c r="AB6" s="78"/>
      <c r="AC6" s="76">
        <f t="shared" ref="AC6:AC37" si="2">(T5)</f>
        <v>0</v>
      </c>
    </row>
    <row r="7" spans="1:30">
      <c r="B7" s="608"/>
      <c r="C7" s="70">
        <v>44092</v>
      </c>
      <c r="D7" s="52">
        <v>10</v>
      </c>
      <c r="E7" s="51">
        <v>11.15</v>
      </c>
      <c r="F7" s="66">
        <v>0.26</v>
      </c>
      <c r="G7" s="51">
        <f t="shared" si="0"/>
        <v>111.76</v>
      </c>
      <c r="H7" s="60"/>
      <c r="I7" s="597"/>
      <c r="J7" s="77"/>
      <c r="K7" s="49"/>
      <c r="L7" s="49"/>
      <c r="M7" s="50"/>
      <c r="O7" s="601"/>
      <c r="P7" s="67"/>
      <c r="Q7" s="57"/>
      <c r="R7" s="68"/>
      <c r="S7" s="68"/>
      <c r="T7" s="68">
        <f t="shared" si="1"/>
        <v>0</v>
      </c>
      <c r="V7" s="75"/>
      <c r="W7" s="76"/>
      <c r="Y7" s="79"/>
      <c r="Z7" s="51"/>
      <c r="AB7" s="52"/>
      <c r="AC7" s="76">
        <f t="shared" si="2"/>
        <v>0</v>
      </c>
    </row>
    <row r="8" spans="1:30">
      <c r="B8" s="608"/>
      <c r="C8" s="70">
        <v>44113</v>
      </c>
      <c r="D8" s="52">
        <v>10</v>
      </c>
      <c r="E8" s="51">
        <v>10.3</v>
      </c>
      <c r="F8" s="66">
        <v>0.1</v>
      </c>
      <c r="G8" s="51">
        <f t="shared" si="0"/>
        <v>103.1</v>
      </c>
      <c r="H8" s="60"/>
      <c r="I8" s="597"/>
      <c r="J8" s="80"/>
      <c r="K8" s="81"/>
      <c r="L8" s="81"/>
      <c r="M8" s="50"/>
      <c r="O8" s="601"/>
      <c r="P8" s="67"/>
      <c r="Q8" s="57"/>
      <c r="R8" s="68"/>
      <c r="S8" s="68"/>
      <c r="T8" s="68">
        <f t="shared" si="1"/>
        <v>0</v>
      </c>
      <c r="V8" s="52"/>
      <c r="W8" s="76"/>
      <c r="Y8" s="79"/>
      <c r="Z8" s="51"/>
      <c r="AB8" s="52"/>
      <c r="AC8" s="76">
        <f t="shared" si="2"/>
        <v>0</v>
      </c>
    </row>
    <row r="9" spans="1:30">
      <c r="B9" s="608"/>
      <c r="C9" s="70">
        <v>44133</v>
      </c>
      <c r="D9" s="52">
        <v>10</v>
      </c>
      <c r="E9" s="51">
        <v>9.3000000000000007</v>
      </c>
      <c r="F9" s="66">
        <v>0</v>
      </c>
      <c r="G9" s="51">
        <f t="shared" si="0"/>
        <v>93</v>
      </c>
      <c r="H9" s="60"/>
      <c r="I9" s="597"/>
      <c r="J9" s="77"/>
      <c r="K9" s="49"/>
      <c r="L9" s="49"/>
      <c r="M9" s="50"/>
      <c r="O9" s="601"/>
      <c r="P9" s="67"/>
      <c r="Q9" s="57"/>
      <c r="R9" s="68"/>
      <c r="S9" s="68"/>
      <c r="T9" s="68">
        <f t="shared" si="1"/>
        <v>0</v>
      </c>
      <c r="V9" s="52"/>
      <c r="W9" s="76"/>
      <c r="Y9" s="79"/>
      <c r="Z9" s="51"/>
      <c r="AB9" s="52"/>
      <c r="AC9" s="76">
        <f t="shared" si="2"/>
        <v>0</v>
      </c>
    </row>
    <row r="10" spans="1:30">
      <c r="B10" s="608"/>
      <c r="C10" s="70">
        <v>44314</v>
      </c>
      <c r="D10" s="52">
        <v>41</v>
      </c>
      <c r="E10" s="51">
        <v>18.649999999999999</v>
      </c>
      <c r="F10" s="66">
        <v>0</v>
      </c>
      <c r="G10" s="51">
        <f t="shared" si="0"/>
        <v>764.65</v>
      </c>
      <c r="H10" s="60"/>
      <c r="I10" s="597"/>
      <c r="J10" s="77"/>
      <c r="K10" s="49"/>
      <c r="L10" s="49"/>
      <c r="M10" s="50"/>
      <c r="O10" s="601"/>
      <c r="P10" s="67"/>
      <c r="Q10" s="57"/>
      <c r="R10" s="68"/>
      <c r="S10" s="68"/>
      <c r="T10" s="68">
        <f t="shared" si="1"/>
        <v>0</v>
      </c>
      <c r="V10" s="52"/>
      <c r="W10" s="76"/>
      <c r="Y10" s="79"/>
      <c r="Z10" s="51"/>
      <c r="AB10" s="52"/>
      <c r="AC10" s="76">
        <f t="shared" si="2"/>
        <v>0</v>
      </c>
    </row>
    <row r="11" spans="1:30">
      <c r="B11" s="608"/>
      <c r="C11" s="70">
        <v>44315</v>
      </c>
      <c r="D11" s="52">
        <v>5</v>
      </c>
      <c r="E11" s="51">
        <v>18.64</v>
      </c>
      <c r="F11" s="66">
        <v>0</v>
      </c>
      <c r="G11" s="51">
        <f t="shared" si="0"/>
        <v>93.2</v>
      </c>
      <c r="H11" s="60"/>
      <c r="I11" s="597"/>
      <c r="J11" s="77"/>
      <c r="K11" s="49"/>
      <c r="L11" s="49"/>
      <c r="M11" s="50"/>
      <c r="O11" s="601"/>
      <c r="P11" s="67"/>
      <c r="Q11" s="57"/>
      <c r="R11" s="68"/>
      <c r="S11" s="68"/>
      <c r="T11" s="68">
        <f t="shared" si="1"/>
        <v>0</v>
      </c>
      <c r="V11" s="52"/>
      <c r="W11" s="76"/>
      <c r="Y11" s="79"/>
      <c r="Z11" s="51"/>
      <c r="AB11" s="52"/>
      <c r="AC11" s="76">
        <f t="shared" si="2"/>
        <v>0</v>
      </c>
    </row>
    <row r="12" spans="1:30">
      <c r="B12" s="608"/>
      <c r="C12" s="70">
        <v>44742</v>
      </c>
      <c r="D12" s="52">
        <v>10</v>
      </c>
      <c r="E12" s="51">
        <v>5.8</v>
      </c>
      <c r="F12" s="66">
        <v>0.03</v>
      </c>
      <c r="G12" s="51">
        <f t="shared" si="0"/>
        <v>58.03</v>
      </c>
      <c r="H12" s="60"/>
      <c r="I12" s="597"/>
      <c r="J12" s="77"/>
      <c r="K12" s="49"/>
      <c r="L12" s="49"/>
      <c r="M12" s="50"/>
      <c r="O12" s="601"/>
      <c r="P12" s="67"/>
      <c r="Q12" s="57"/>
      <c r="R12" s="68"/>
      <c r="S12" s="68"/>
      <c r="T12" s="68">
        <f t="shared" si="1"/>
        <v>0</v>
      </c>
      <c r="V12" s="52"/>
      <c r="W12" s="76"/>
      <c r="Y12" s="79"/>
      <c r="Z12" s="51"/>
      <c r="AB12" s="52"/>
      <c r="AC12" s="76">
        <f t="shared" si="2"/>
        <v>0</v>
      </c>
    </row>
    <row r="13" spans="1:30">
      <c r="B13" s="608"/>
      <c r="C13" s="70">
        <v>44956</v>
      </c>
      <c r="D13" s="52">
        <v>10</v>
      </c>
      <c r="E13" s="51">
        <v>5.6</v>
      </c>
      <c r="F13" s="66">
        <v>0.18</v>
      </c>
      <c r="G13" s="51">
        <f t="shared" si="0"/>
        <v>56.18</v>
      </c>
      <c r="H13" s="60"/>
      <c r="I13" s="597"/>
      <c r="J13" s="77"/>
      <c r="K13" s="49"/>
      <c r="L13" s="49"/>
      <c r="M13" s="50"/>
      <c r="O13" s="601"/>
      <c r="P13" s="67"/>
      <c r="Q13" s="57"/>
      <c r="R13" s="68"/>
      <c r="S13" s="68"/>
      <c r="T13" s="68">
        <f t="shared" si="1"/>
        <v>0</v>
      </c>
      <c r="V13" s="52"/>
      <c r="W13" s="76"/>
      <c r="Y13" s="79"/>
      <c r="Z13" s="51"/>
      <c r="AB13" s="52"/>
      <c r="AC13" s="76">
        <f t="shared" si="2"/>
        <v>0</v>
      </c>
    </row>
    <row r="14" spans="1:30">
      <c r="B14" s="608"/>
      <c r="C14" s="70">
        <v>44965</v>
      </c>
      <c r="D14" s="52">
        <v>10</v>
      </c>
      <c r="E14" s="51">
        <v>4.9000000000000004</v>
      </c>
      <c r="F14" s="66">
        <v>0.02</v>
      </c>
      <c r="G14" s="51">
        <f t="shared" si="0"/>
        <v>49.02</v>
      </c>
      <c r="H14" s="60"/>
      <c r="I14" s="597"/>
      <c r="J14" s="77"/>
      <c r="K14" s="49"/>
      <c r="L14" s="49"/>
      <c r="M14" s="50"/>
      <c r="O14" s="601"/>
      <c r="P14" s="67"/>
      <c r="Q14" s="57"/>
      <c r="R14" s="68"/>
      <c r="S14" s="68"/>
      <c r="T14" s="68">
        <f t="shared" si="1"/>
        <v>0</v>
      </c>
      <c r="V14" s="52"/>
      <c r="W14" s="76"/>
      <c r="Y14" s="79"/>
      <c r="Z14" s="51"/>
      <c r="AB14" s="52"/>
      <c r="AC14" s="76">
        <f t="shared" si="2"/>
        <v>0</v>
      </c>
    </row>
    <row r="15" spans="1:30">
      <c r="B15" s="608"/>
      <c r="C15" s="70">
        <v>45166</v>
      </c>
      <c r="D15" s="52">
        <v>5</v>
      </c>
      <c r="E15" s="51">
        <v>5.2</v>
      </c>
      <c r="F15" s="66">
        <v>0.12</v>
      </c>
      <c r="G15" s="51">
        <f t="shared" si="0"/>
        <v>26.12</v>
      </c>
      <c r="H15" s="60"/>
      <c r="I15" s="597"/>
      <c r="J15" s="77"/>
      <c r="K15" s="49"/>
      <c r="L15" s="49"/>
      <c r="M15" s="50"/>
      <c r="O15" s="601"/>
      <c r="P15" s="67"/>
      <c r="Q15" s="57"/>
      <c r="R15" s="68"/>
      <c r="S15" s="68"/>
      <c r="T15" s="68">
        <f t="shared" si="1"/>
        <v>0</v>
      </c>
      <c r="V15" s="52"/>
      <c r="W15" s="76"/>
      <c r="Y15" s="79"/>
      <c r="Z15" s="51"/>
      <c r="AB15" s="52"/>
      <c r="AC15" s="76">
        <f t="shared" si="2"/>
        <v>0</v>
      </c>
    </row>
    <row r="16" spans="1:30">
      <c r="B16" s="608"/>
      <c r="C16" s="70">
        <v>45223</v>
      </c>
      <c r="D16" s="52">
        <v>5</v>
      </c>
      <c r="E16" s="51">
        <v>4.2</v>
      </c>
      <c r="F16" s="66">
        <v>0.01</v>
      </c>
      <c r="G16" s="51">
        <f t="shared" si="0"/>
        <v>21.01</v>
      </c>
      <c r="H16" s="60"/>
      <c r="I16" s="597"/>
      <c r="J16" s="77"/>
      <c r="K16" s="49"/>
      <c r="L16" s="49"/>
      <c r="M16" s="50"/>
      <c r="O16" s="601"/>
      <c r="P16" s="67"/>
      <c r="Q16" s="57"/>
      <c r="R16" s="68"/>
      <c r="S16" s="68"/>
      <c r="T16" s="68">
        <f t="shared" si="1"/>
        <v>0</v>
      </c>
      <c r="V16" s="52"/>
      <c r="W16" s="76"/>
      <c r="Y16" s="79"/>
      <c r="Z16" s="51"/>
      <c r="AB16" s="52"/>
      <c r="AC16" s="76">
        <f t="shared" si="2"/>
        <v>0</v>
      </c>
    </row>
    <row r="17" spans="2:29">
      <c r="B17" s="608"/>
      <c r="C17" s="70"/>
      <c r="D17" s="52"/>
      <c r="E17" s="51"/>
      <c r="F17" s="66">
        <v>0</v>
      </c>
      <c r="G17" s="51">
        <f t="shared" si="0"/>
        <v>0</v>
      </c>
      <c r="H17" s="60"/>
      <c r="I17" s="597"/>
      <c r="J17" s="77"/>
      <c r="K17" s="49"/>
      <c r="L17" s="49"/>
      <c r="M17" s="50"/>
      <c r="O17" s="601"/>
      <c r="P17" s="67"/>
      <c r="Q17" s="57"/>
      <c r="R17" s="68"/>
      <c r="S17" s="68"/>
      <c r="T17" s="68">
        <f t="shared" si="1"/>
        <v>0</v>
      </c>
      <c r="V17" s="52"/>
      <c r="W17" s="76"/>
      <c r="Y17" s="79"/>
      <c r="Z17" s="51"/>
      <c r="AB17" s="52"/>
      <c r="AC17" s="76">
        <f t="shared" si="2"/>
        <v>0</v>
      </c>
    </row>
    <row r="18" spans="2:29">
      <c r="B18" s="608"/>
      <c r="C18" s="70"/>
      <c r="D18" s="52"/>
      <c r="E18" s="51"/>
      <c r="F18" s="66">
        <v>0</v>
      </c>
      <c r="G18" s="51">
        <f t="shared" si="0"/>
        <v>0</v>
      </c>
      <c r="H18" s="60"/>
      <c r="I18" s="597"/>
      <c r="J18" s="77"/>
      <c r="K18" s="49"/>
      <c r="L18" s="49"/>
      <c r="M18" s="50"/>
      <c r="O18" s="601"/>
      <c r="P18" s="67"/>
      <c r="Q18" s="57"/>
      <c r="R18" s="68"/>
      <c r="S18" s="68"/>
      <c r="T18" s="68">
        <f t="shared" si="1"/>
        <v>0</v>
      </c>
      <c r="V18" s="52"/>
      <c r="W18" s="76"/>
      <c r="Y18" s="79"/>
      <c r="Z18" s="51"/>
      <c r="AB18" s="52"/>
      <c r="AC18" s="76">
        <f t="shared" si="2"/>
        <v>0</v>
      </c>
    </row>
    <row r="19" spans="2:29">
      <c r="B19" s="608"/>
      <c r="C19" s="70"/>
      <c r="D19" s="52"/>
      <c r="E19" s="51"/>
      <c r="F19" s="66">
        <v>0</v>
      </c>
      <c r="G19" s="51">
        <f t="shared" si="0"/>
        <v>0</v>
      </c>
      <c r="H19" s="60"/>
      <c r="I19" s="597"/>
      <c r="J19" s="77"/>
      <c r="K19" s="49"/>
      <c r="L19" s="49"/>
      <c r="M19" s="50"/>
      <c r="O19" s="601"/>
      <c r="P19" s="67"/>
      <c r="Q19" s="57"/>
      <c r="R19" s="68"/>
      <c r="S19" s="68"/>
      <c r="T19" s="68">
        <f t="shared" si="1"/>
        <v>0</v>
      </c>
      <c r="V19" s="52"/>
      <c r="W19" s="76"/>
      <c r="Y19" s="79"/>
      <c r="Z19" s="51"/>
      <c r="AB19" s="52"/>
      <c r="AC19" s="76">
        <f t="shared" si="2"/>
        <v>0</v>
      </c>
    </row>
    <row r="20" spans="2:29">
      <c r="B20" s="608"/>
      <c r="C20" s="70"/>
      <c r="D20" s="52"/>
      <c r="E20" s="51"/>
      <c r="F20" s="66">
        <v>0</v>
      </c>
      <c r="G20" s="51">
        <f t="shared" si="0"/>
        <v>0</v>
      </c>
      <c r="H20" s="60"/>
      <c r="I20" s="597"/>
      <c r="J20" s="77"/>
      <c r="K20" s="49"/>
      <c r="L20" s="49"/>
      <c r="M20" s="50"/>
      <c r="O20" s="601"/>
      <c r="P20" s="67"/>
      <c r="Q20" s="57"/>
      <c r="R20" s="68"/>
      <c r="S20" s="68"/>
      <c r="T20" s="68">
        <f t="shared" si="1"/>
        <v>0</v>
      </c>
      <c r="V20" s="52"/>
      <c r="W20" s="76"/>
      <c r="Y20" s="79"/>
      <c r="Z20" s="51"/>
      <c r="AB20" s="52"/>
      <c r="AC20" s="76">
        <f t="shared" si="2"/>
        <v>0</v>
      </c>
    </row>
    <row r="21" spans="2:29">
      <c r="B21" s="608"/>
      <c r="C21" s="70"/>
      <c r="D21" s="52"/>
      <c r="E21" s="51"/>
      <c r="F21" s="66">
        <v>0</v>
      </c>
      <c r="G21" s="51">
        <f t="shared" si="0"/>
        <v>0</v>
      </c>
      <c r="H21" s="60"/>
      <c r="I21" s="597"/>
      <c r="J21" s="77"/>
      <c r="K21" s="49"/>
      <c r="L21" s="49"/>
      <c r="M21" s="50"/>
      <c r="O21" s="601"/>
      <c r="P21" s="67"/>
      <c r="Q21" s="57"/>
      <c r="R21" s="68"/>
      <c r="S21" s="68"/>
      <c r="T21" s="68">
        <f t="shared" si="1"/>
        <v>0</v>
      </c>
      <c r="V21" s="52"/>
      <c r="W21" s="76"/>
      <c r="Y21" s="79"/>
      <c r="Z21" s="51"/>
      <c r="AB21" s="52"/>
      <c r="AC21" s="76">
        <f t="shared" si="2"/>
        <v>0</v>
      </c>
    </row>
    <row r="22" spans="2:29">
      <c r="B22" s="608"/>
      <c r="C22" s="70"/>
      <c r="D22" s="52"/>
      <c r="E22" s="51"/>
      <c r="F22" s="66">
        <v>0</v>
      </c>
      <c r="G22" s="51">
        <f t="shared" si="0"/>
        <v>0</v>
      </c>
      <c r="H22" s="60"/>
      <c r="I22" s="597"/>
      <c r="J22" s="77"/>
      <c r="K22" s="49"/>
      <c r="L22" s="49"/>
      <c r="M22" s="50"/>
      <c r="O22" s="601"/>
      <c r="P22" s="67"/>
      <c r="Q22" s="57"/>
      <c r="R22" s="68"/>
      <c r="S22" s="68"/>
      <c r="T22" s="68">
        <f t="shared" si="1"/>
        <v>0</v>
      </c>
      <c r="V22" s="52"/>
      <c r="W22" s="76"/>
      <c r="Y22" s="79"/>
      <c r="Z22" s="51"/>
      <c r="AB22" s="52"/>
      <c r="AC22" s="76">
        <f t="shared" si="2"/>
        <v>0</v>
      </c>
    </row>
    <row r="23" spans="2:29">
      <c r="B23" s="608"/>
      <c r="C23" s="70"/>
      <c r="D23" s="52"/>
      <c r="E23" s="51"/>
      <c r="F23" s="66">
        <v>0</v>
      </c>
      <c r="G23" s="51">
        <f t="shared" si="0"/>
        <v>0</v>
      </c>
      <c r="H23" s="60"/>
      <c r="I23" s="597"/>
      <c r="J23" s="77"/>
      <c r="K23" s="49"/>
      <c r="L23" s="49"/>
      <c r="M23" s="50"/>
      <c r="O23" s="601"/>
      <c r="P23" s="67"/>
      <c r="Q23" s="57"/>
      <c r="R23" s="68"/>
      <c r="S23" s="68"/>
      <c r="T23" s="68">
        <f t="shared" si="1"/>
        <v>0</v>
      </c>
      <c r="V23" s="52"/>
      <c r="W23" s="76"/>
      <c r="Y23" s="79"/>
      <c r="Z23" s="51"/>
      <c r="AB23" s="52"/>
      <c r="AC23" s="76">
        <f t="shared" si="2"/>
        <v>0</v>
      </c>
    </row>
    <row r="24" spans="2:29">
      <c r="B24" s="608"/>
      <c r="C24" s="70"/>
      <c r="D24" s="52"/>
      <c r="E24" s="51"/>
      <c r="F24" s="66">
        <v>0</v>
      </c>
      <c r="G24" s="51">
        <f t="shared" si="0"/>
        <v>0</v>
      </c>
      <c r="H24" s="60"/>
      <c r="I24" s="597"/>
      <c r="J24" s="77"/>
      <c r="K24" s="49"/>
      <c r="L24" s="49"/>
      <c r="M24" s="50"/>
      <c r="O24" s="601"/>
      <c r="P24" s="67"/>
      <c r="Q24" s="57"/>
      <c r="R24" s="68"/>
      <c r="S24" s="68"/>
      <c r="T24" s="68">
        <f t="shared" si="1"/>
        <v>0</v>
      </c>
      <c r="V24" s="52"/>
      <c r="W24" s="76"/>
      <c r="Y24" s="79"/>
      <c r="Z24" s="51"/>
      <c r="AB24" s="52"/>
      <c r="AC24" s="76">
        <f t="shared" si="2"/>
        <v>0</v>
      </c>
    </row>
    <row r="25" spans="2:29">
      <c r="B25" s="608"/>
      <c r="C25" s="70"/>
      <c r="D25" s="52"/>
      <c r="E25" s="51"/>
      <c r="F25" s="66">
        <v>0</v>
      </c>
      <c r="G25" s="51">
        <f t="shared" si="0"/>
        <v>0</v>
      </c>
      <c r="H25" s="60"/>
      <c r="I25" s="597"/>
      <c r="J25" s="77"/>
      <c r="K25" s="49"/>
      <c r="L25" s="49"/>
      <c r="M25" s="50"/>
      <c r="O25" s="601"/>
      <c r="P25" s="67"/>
      <c r="Q25" s="57"/>
      <c r="R25" s="68"/>
      <c r="S25" s="68"/>
      <c r="T25" s="68">
        <f t="shared" si="1"/>
        <v>0</v>
      </c>
      <c r="V25" s="52"/>
      <c r="W25" s="76"/>
      <c r="Y25" s="79"/>
      <c r="Z25" s="51"/>
      <c r="AB25" s="52"/>
      <c r="AC25" s="76">
        <f t="shared" si="2"/>
        <v>0</v>
      </c>
    </row>
    <row r="26" spans="2:29">
      <c r="B26" s="608"/>
      <c r="C26" s="70"/>
      <c r="D26" s="52"/>
      <c r="E26" s="51"/>
      <c r="F26" s="66">
        <v>0</v>
      </c>
      <c r="G26" s="51">
        <f t="shared" si="0"/>
        <v>0</v>
      </c>
      <c r="H26" s="60"/>
      <c r="I26" s="597"/>
      <c r="J26" s="77"/>
      <c r="K26" s="49"/>
      <c r="L26" s="49"/>
      <c r="M26" s="50"/>
      <c r="O26" s="601"/>
      <c r="P26" s="67"/>
      <c r="Q26" s="57"/>
      <c r="R26" s="68"/>
      <c r="S26" s="68"/>
      <c r="T26" s="68">
        <f t="shared" si="1"/>
        <v>0</v>
      </c>
      <c r="V26" s="52"/>
      <c r="W26" s="76"/>
      <c r="Y26" s="79"/>
      <c r="Z26" s="51"/>
      <c r="AB26" s="52"/>
      <c r="AC26" s="76">
        <f t="shared" si="2"/>
        <v>0</v>
      </c>
    </row>
    <row r="27" spans="2:29">
      <c r="B27" s="608"/>
      <c r="C27" s="70"/>
      <c r="D27" s="52"/>
      <c r="E27" s="51"/>
      <c r="F27" s="66">
        <v>0</v>
      </c>
      <c r="G27" s="51">
        <f t="shared" si="0"/>
        <v>0</v>
      </c>
      <c r="H27" s="60"/>
      <c r="I27" s="597"/>
      <c r="J27" s="77"/>
      <c r="K27" s="49"/>
      <c r="L27" s="49"/>
      <c r="M27" s="50"/>
      <c r="O27" s="601"/>
      <c r="P27" s="67"/>
      <c r="Q27" s="57"/>
      <c r="R27" s="68"/>
      <c r="S27" s="68"/>
      <c r="T27" s="68">
        <f t="shared" si="1"/>
        <v>0</v>
      </c>
      <c r="V27" s="52"/>
      <c r="W27" s="76"/>
      <c r="Y27" s="79"/>
      <c r="Z27" s="51"/>
      <c r="AB27" s="52"/>
      <c r="AC27" s="76">
        <f t="shared" si="2"/>
        <v>0</v>
      </c>
    </row>
    <row r="28" spans="2:29">
      <c r="B28" s="608"/>
      <c r="C28" s="70"/>
      <c r="D28" s="52"/>
      <c r="E28" s="51"/>
      <c r="F28" s="66">
        <v>0</v>
      </c>
      <c r="G28" s="51">
        <f t="shared" si="0"/>
        <v>0</v>
      </c>
      <c r="H28" s="60"/>
      <c r="I28" s="597"/>
      <c r="J28" s="77"/>
      <c r="K28" s="49"/>
      <c r="L28" s="49"/>
      <c r="M28" s="50"/>
      <c r="O28" s="601"/>
      <c r="P28" s="67"/>
      <c r="Q28" s="57"/>
      <c r="R28" s="68"/>
      <c r="S28" s="68"/>
      <c r="T28" s="68">
        <f t="shared" si="1"/>
        <v>0</v>
      </c>
      <c r="V28" s="52"/>
      <c r="W28" s="76"/>
      <c r="Y28" s="79"/>
      <c r="Z28" s="51"/>
      <c r="AB28" s="52"/>
      <c r="AC28" s="76">
        <f t="shared" si="2"/>
        <v>0</v>
      </c>
    </row>
    <row r="29" spans="2:29">
      <c r="B29" s="608"/>
      <c r="C29" s="70"/>
      <c r="D29" s="52"/>
      <c r="E29" s="51"/>
      <c r="F29" s="66">
        <v>0</v>
      </c>
      <c r="G29" s="51">
        <f t="shared" si="0"/>
        <v>0</v>
      </c>
      <c r="H29" s="60"/>
      <c r="I29" s="597"/>
      <c r="J29" s="77"/>
      <c r="K29" s="49"/>
      <c r="L29" s="49"/>
      <c r="M29" s="50"/>
      <c r="O29" s="601"/>
      <c r="P29" s="67"/>
      <c r="Q29" s="57"/>
      <c r="R29" s="68"/>
      <c r="S29" s="68"/>
      <c r="T29" s="68">
        <f t="shared" si="1"/>
        <v>0</v>
      </c>
      <c r="V29" s="52"/>
      <c r="W29" s="76"/>
      <c r="Y29" s="79"/>
      <c r="Z29" s="51"/>
      <c r="AB29" s="52"/>
      <c r="AC29" s="76">
        <f t="shared" si="2"/>
        <v>0</v>
      </c>
    </row>
    <row r="30" spans="2:29">
      <c r="B30" s="608"/>
      <c r="C30" s="70"/>
      <c r="D30" s="52"/>
      <c r="E30" s="51"/>
      <c r="F30" s="66">
        <v>0</v>
      </c>
      <c r="G30" s="51">
        <f t="shared" si="0"/>
        <v>0</v>
      </c>
      <c r="H30" s="60"/>
      <c r="I30" s="597"/>
      <c r="J30" s="77"/>
      <c r="K30" s="49"/>
      <c r="L30" s="49"/>
      <c r="M30" s="50"/>
      <c r="O30" s="601"/>
      <c r="P30" s="67"/>
      <c r="Q30" s="57"/>
      <c r="R30" s="68"/>
      <c r="S30" s="68"/>
      <c r="T30" s="68">
        <f t="shared" si="1"/>
        <v>0</v>
      </c>
      <c r="V30" s="52"/>
      <c r="W30" s="76"/>
      <c r="Y30" s="79"/>
      <c r="Z30" s="51"/>
      <c r="AB30" s="52"/>
      <c r="AC30" s="76">
        <f t="shared" si="2"/>
        <v>0</v>
      </c>
    </row>
    <row r="31" spans="2:29">
      <c r="B31" s="608"/>
      <c r="C31" s="70"/>
      <c r="D31" s="52"/>
      <c r="E31" s="51"/>
      <c r="F31" s="66">
        <v>0</v>
      </c>
      <c r="G31" s="51">
        <f t="shared" si="0"/>
        <v>0</v>
      </c>
      <c r="H31" s="60"/>
      <c r="I31" s="597"/>
      <c r="J31" s="82"/>
      <c r="K31" s="82"/>
      <c r="L31" s="82"/>
      <c r="M31" s="50"/>
      <c r="O31" s="601"/>
      <c r="P31" s="67"/>
      <c r="Q31" s="57"/>
      <c r="R31" s="68"/>
      <c r="S31" s="68"/>
      <c r="T31" s="68">
        <f t="shared" si="1"/>
        <v>0</v>
      </c>
      <c r="V31" s="52"/>
      <c r="W31" s="76"/>
      <c r="Y31" s="79"/>
      <c r="Z31" s="51"/>
      <c r="AB31" s="52"/>
      <c r="AC31" s="76">
        <f t="shared" si="2"/>
        <v>0</v>
      </c>
    </row>
    <row r="32" spans="2:29">
      <c r="B32" s="608"/>
      <c r="C32" s="70"/>
      <c r="D32" s="52"/>
      <c r="E32" s="51"/>
      <c r="F32" s="66">
        <v>0</v>
      </c>
      <c r="G32" s="51">
        <f t="shared" si="0"/>
        <v>0</v>
      </c>
      <c r="H32" s="60"/>
      <c r="I32" s="597"/>
      <c r="J32" s="82"/>
      <c r="K32" s="82"/>
      <c r="L32" s="82"/>
      <c r="M32" s="50"/>
      <c r="O32" s="601"/>
      <c r="P32" s="67"/>
      <c r="Q32" s="57"/>
      <c r="R32" s="68"/>
      <c r="S32" s="68"/>
      <c r="T32" s="68">
        <f t="shared" si="1"/>
        <v>0</v>
      </c>
      <c r="V32" s="52"/>
      <c r="W32" s="76"/>
      <c r="Y32" s="79"/>
      <c r="Z32" s="51"/>
      <c r="AB32" s="52"/>
      <c r="AC32" s="76">
        <f t="shared" si="2"/>
        <v>0</v>
      </c>
    </row>
    <row r="33" spans="2:29">
      <c r="B33" s="608"/>
      <c r="C33" s="70"/>
      <c r="D33" s="52"/>
      <c r="E33" s="51"/>
      <c r="F33" s="66">
        <v>0</v>
      </c>
      <c r="G33" s="51">
        <f t="shared" si="0"/>
        <v>0</v>
      </c>
      <c r="H33" s="60"/>
      <c r="I33" s="597"/>
      <c r="J33" s="82"/>
      <c r="K33" s="82"/>
      <c r="L33" s="82"/>
      <c r="M33" s="50"/>
      <c r="O33" s="601"/>
      <c r="P33" s="67"/>
      <c r="Q33" s="57"/>
      <c r="R33" s="68"/>
      <c r="S33" s="68"/>
      <c r="T33" s="68">
        <f t="shared" si="1"/>
        <v>0</v>
      </c>
      <c r="V33" s="52"/>
      <c r="W33" s="76"/>
      <c r="Y33" s="79"/>
      <c r="Z33" s="51"/>
      <c r="AB33" s="52"/>
      <c r="AC33" s="76">
        <f t="shared" si="2"/>
        <v>0</v>
      </c>
    </row>
    <row r="34" spans="2:29">
      <c r="B34" s="608"/>
      <c r="C34" s="70"/>
      <c r="D34" s="52"/>
      <c r="E34" s="51"/>
      <c r="F34" s="66">
        <v>0</v>
      </c>
      <c r="G34" s="51">
        <f t="shared" si="0"/>
        <v>0</v>
      </c>
      <c r="H34" s="60"/>
      <c r="I34" s="597"/>
      <c r="J34" s="83"/>
      <c r="K34" s="84"/>
      <c r="L34" s="84"/>
      <c r="M34" s="50"/>
      <c r="O34" s="601"/>
      <c r="P34" s="67"/>
      <c r="Q34" s="57"/>
      <c r="R34" s="68"/>
      <c r="S34" s="68"/>
      <c r="T34" s="68">
        <f t="shared" si="1"/>
        <v>0</v>
      </c>
      <c r="V34" s="52"/>
      <c r="W34" s="76"/>
      <c r="Y34" s="79"/>
      <c r="Z34" s="51"/>
      <c r="AB34" s="52"/>
      <c r="AC34" s="76">
        <f t="shared" si="2"/>
        <v>0</v>
      </c>
    </row>
    <row r="35" spans="2:29">
      <c r="B35" s="608"/>
      <c r="C35" s="70"/>
      <c r="D35" s="52"/>
      <c r="E35" s="51"/>
      <c r="F35" s="66">
        <v>0</v>
      </c>
      <c r="G35" s="51">
        <f t="shared" si="0"/>
        <v>0</v>
      </c>
      <c r="H35" s="60"/>
      <c r="I35" s="598"/>
      <c r="O35" s="602"/>
      <c r="P35" s="85"/>
      <c r="Q35" s="86"/>
      <c r="R35" s="87"/>
      <c r="S35" s="88"/>
      <c r="T35" s="68">
        <f t="shared" si="1"/>
        <v>0</v>
      </c>
      <c r="V35" s="52"/>
      <c r="W35" s="76"/>
      <c r="Y35" s="79"/>
      <c r="Z35" s="51"/>
      <c r="AB35" s="52"/>
      <c r="AC35" s="76">
        <f t="shared" si="2"/>
        <v>0</v>
      </c>
    </row>
    <row r="36" spans="2:29">
      <c r="B36" s="609"/>
      <c r="C36" s="70"/>
      <c r="D36" s="52"/>
      <c r="E36" s="51"/>
      <c r="F36" s="66">
        <v>0</v>
      </c>
      <c r="G36" s="51">
        <f t="shared" si="0"/>
        <v>0</v>
      </c>
      <c r="H36" s="60"/>
      <c r="R36" s="89"/>
      <c r="V36" s="52"/>
      <c r="W36" s="76"/>
      <c r="Y36" s="79"/>
      <c r="Z36" s="51"/>
      <c r="AB36" s="52"/>
      <c r="AC36" s="76">
        <f t="shared" si="2"/>
        <v>0</v>
      </c>
    </row>
    <row r="37" spans="2:29">
      <c r="B37" s="69" t="s">
        <v>26</v>
      </c>
      <c r="C37" s="89"/>
      <c r="D37" s="333">
        <f>SUM(D4:D36)</f>
        <v>132</v>
      </c>
      <c r="E37" s="90">
        <f>G37/D37</f>
        <v>11.851742424242422</v>
      </c>
      <c r="F37" s="91"/>
      <c r="G37" s="51">
        <f>SUM(G4:G36)</f>
        <v>1564.4299999999998</v>
      </c>
      <c r="V37" s="52"/>
      <c r="W37" s="76"/>
      <c r="Y37" s="79"/>
      <c r="Z37" s="51"/>
      <c r="AB37" s="52"/>
      <c r="AC37" s="76">
        <f t="shared" si="2"/>
        <v>0</v>
      </c>
    </row>
    <row r="38" spans="2:29">
      <c r="E38" s="144" t="s">
        <v>27</v>
      </c>
      <c r="W38" s="94">
        <f>SUM(W5:W37)</f>
        <v>0</v>
      </c>
      <c r="Z38" s="94">
        <f>SUM(Z5:Z37)</f>
        <v>0</v>
      </c>
    </row>
  </sheetData>
  <mergeCells count="9">
    <mergeCell ref="AB2:AC2"/>
    <mergeCell ref="V3:W3"/>
    <mergeCell ref="Y3:Z3"/>
    <mergeCell ref="AB3:AC3"/>
    <mergeCell ref="B4:B36"/>
    <mergeCell ref="I4:I35"/>
    <mergeCell ref="O4:O35"/>
    <mergeCell ref="B2:C2"/>
    <mergeCell ref="D2:G2"/>
  </mergeCells>
  <hyperlinks>
    <hyperlink ref="B3" location="CARTEIRA!A1" display="CARTEIRA!A1" xr:uid="{00000000-0004-0000-1800-000000000000}"/>
    <hyperlink ref="V3:W3" location="DIVIDENDO!A1" display="DIVIDENDO" xr:uid="{00000000-0004-0000-1800-000001000000}"/>
  </hyperlink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3A3E0-4CA6-4248-97AD-60F5B7AEFD22}">
  <dimension ref="A2:AE38"/>
  <sheetViews>
    <sheetView workbookViewId="0">
      <pane ySplit="3" topLeftCell="A25" activePane="bottomLeft" state="frozen"/>
      <selection pane="bottomLeft" activeCell="Y6" sqref="Y6"/>
    </sheetView>
  </sheetViews>
  <sheetFormatPr defaultColWidth="0" defaultRowHeight="15"/>
  <cols>
    <col min="1" max="1" width="1.28515625" style="104" customWidth="1"/>
    <col min="2" max="2" width="9.140625" style="104" customWidth="1"/>
    <col min="3" max="3" width="12" style="104" bestFit="1" customWidth="1"/>
    <col min="4" max="4" width="9.140625" style="104" customWidth="1"/>
    <col min="5" max="5" width="13.42578125" style="104" bestFit="1" customWidth="1"/>
    <col min="6" max="6" width="8.85546875" style="104" bestFit="1" customWidth="1"/>
    <col min="7" max="7" width="11.7109375" style="104" bestFit="1" customWidth="1"/>
    <col min="8" max="8" width="1.7109375" style="104" customWidth="1"/>
    <col min="9" max="9" width="9.140625" style="104" customWidth="1"/>
    <col min="10" max="10" width="11.28515625" style="104" bestFit="1" customWidth="1"/>
    <col min="11" max="11" width="9.140625" style="104" customWidth="1"/>
    <col min="12" max="12" width="11.7109375" style="104" bestFit="1" customWidth="1"/>
    <col min="13" max="13" width="1.28515625" style="104" customWidth="1"/>
    <col min="14" max="14" width="9.140625" style="104" customWidth="1"/>
    <col min="15" max="15" width="10.7109375" style="104" bestFit="1" customWidth="1"/>
    <col min="16" max="17" width="9.140625" style="104" customWidth="1"/>
    <col min="18" max="18" width="10.28515625" style="104" bestFit="1" customWidth="1"/>
    <col min="19" max="19" width="10.140625" style="104" bestFit="1" customWidth="1"/>
    <col min="20" max="20" width="2.42578125" style="104" customWidth="1"/>
    <col min="21" max="21" width="11.7109375" style="104" bestFit="1" customWidth="1"/>
    <col min="22" max="22" width="9.140625" style="104" customWidth="1"/>
    <col min="23" max="23" width="1.42578125" style="104" customWidth="1"/>
    <col min="24" max="24" width="11.7109375" style="104" bestFit="1" customWidth="1"/>
    <col min="25" max="26" width="9.140625" style="104" customWidth="1"/>
    <col min="27" max="27" width="10.7109375" style="104" bestFit="1" customWidth="1"/>
    <col min="28" max="28" width="10.140625" style="104" bestFit="1" customWidth="1"/>
    <col min="29" max="29" width="9.140625" style="104" customWidth="1"/>
    <col min="30" max="31" width="0" style="104" hidden="1" customWidth="1"/>
    <col min="32" max="16384" width="9.140625" style="104" hidden="1"/>
  </cols>
  <sheetData>
    <row r="2" spans="2:29">
      <c r="B2" s="637"/>
      <c r="C2" s="638"/>
      <c r="D2" s="635"/>
      <c r="E2" s="636"/>
      <c r="F2" s="636"/>
      <c r="G2" s="636"/>
      <c r="L2" s="105" t="s">
        <v>2</v>
      </c>
      <c r="R2" s="30" t="s">
        <v>3</v>
      </c>
      <c r="S2" s="32" t="s">
        <v>4</v>
      </c>
      <c r="U2" s="621" t="s">
        <v>17</v>
      </c>
      <c r="V2" s="621"/>
      <c r="AA2" s="620" t="s">
        <v>5</v>
      </c>
      <c r="AB2" s="620"/>
    </row>
    <row r="3" spans="2:29" ht="27.75">
      <c r="B3" s="44" t="s">
        <v>97</v>
      </c>
      <c r="C3" s="331" t="s">
        <v>7</v>
      </c>
      <c r="D3" s="331" t="s">
        <v>8</v>
      </c>
      <c r="E3" s="331" t="s">
        <v>9</v>
      </c>
      <c r="F3" s="331" t="s">
        <v>10</v>
      </c>
      <c r="G3" s="355" t="s">
        <v>11</v>
      </c>
      <c r="I3" s="44" t="str">
        <f>(B3)</f>
        <v>VALE3</v>
      </c>
      <c r="J3" s="331" t="s">
        <v>98</v>
      </c>
      <c r="K3" s="331" t="s">
        <v>8</v>
      </c>
      <c r="L3" s="331" t="s">
        <v>12</v>
      </c>
      <c r="N3" s="44" t="str">
        <f>(B3)</f>
        <v>VALE3</v>
      </c>
      <c r="O3" s="330" t="s">
        <v>13</v>
      </c>
      <c r="P3" s="331" t="s">
        <v>8</v>
      </c>
      <c r="Q3" s="330" t="s">
        <v>14</v>
      </c>
      <c r="R3" s="331" t="s">
        <v>15</v>
      </c>
      <c r="S3" s="331" t="s">
        <v>16</v>
      </c>
      <c r="U3" s="108" t="s">
        <v>22</v>
      </c>
      <c r="V3" s="108" t="s">
        <v>23</v>
      </c>
      <c r="X3" s="622" t="s">
        <v>18</v>
      </c>
      <c r="Y3" s="622"/>
      <c r="Z3" s="106" t="s">
        <v>19</v>
      </c>
      <c r="AA3" s="623" t="s">
        <v>20</v>
      </c>
      <c r="AB3" s="623"/>
    </row>
    <row r="4" spans="2:29">
      <c r="B4" s="624" t="s">
        <v>21</v>
      </c>
      <c r="C4" s="121">
        <v>45166</v>
      </c>
      <c r="D4" s="108">
        <v>1</v>
      </c>
      <c r="E4" s="122">
        <v>63.1</v>
      </c>
      <c r="F4" s="444">
        <v>0</v>
      </c>
      <c r="G4" s="445">
        <f>(D4*E4)+F4</f>
        <v>63.1</v>
      </c>
      <c r="H4" s="30"/>
      <c r="I4" s="627" t="s">
        <v>2</v>
      </c>
      <c r="J4" s="392"/>
      <c r="K4" s="389"/>
      <c r="L4" s="391"/>
      <c r="N4" s="630" t="s">
        <v>4</v>
      </c>
      <c r="O4" s="112"/>
      <c r="P4" s="113"/>
      <c r="Q4" s="114"/>
      <c r="R4" s="114"/>
      <c r="S4" s="114">
        <f>(Q4*P4)-R4</f>
        <v>0</v>
      </c>
      <c r="U4" s="121">
        <v>45261</v>
      </c>
      <c r="V4" s="122">
        <v>3.13</v>
      </c>
      <c r="X4" s="108" t="s">
        <v>22</v>
      </c>
      <c r="Y4" s="108" t="s">
        <v>23</v>
      </c>
      <c r="Z4" s="32" t="s">
        <v>24</v>
      </c>
      <c r="AA4" s="108" t="s">
        <v>25</v>
      </c>
      <c r="AB4" s="108" t="s">
        <v>23</v>
      </c>
      <c r="AC4" s="115"/>
    </row>
    <row r="5" spans="2:29">
      <c r="B5" s="625"/>
      <c r="C5" s="121">
        <v>45210</v>
      </c>
      <c r="D5" s="108">
        <v>1</v>
      </c>
      <c r="E5" s="122">
        <v>67</v>
      </c>
      <c r="F5" s="444">
        <v>0.04</v>
      </c>
      <c r="G5" s="445">
        <f t="shared" ref="G5:G36" si="0">(D5*E5)+F5</f>
        <v>67.040000000000006</v>
      </c>
      <c r="H5" s="30"/>
      <c r="I5" s="628"/>
      <c r="J5" s="392"/>
      <c r="K5" s="389"/>
      <c r="L5" s="391"/>
      <c r="N5" s="631"/>
      <c r="O5" s="118"/>
      <c r="P5" s="119"/>
      <c r="Q5" s="120"/>
      <c r="R5" s="120"/>
      <c r="S5" s="114">
        <f t="shared" ref="S5:S35" si="1">(Q5*P5)-R5</f>
        <v>0</v>
      </c>
      <c r="U5" s="121"/>
      <c r="V5" s="122"/>
      <c r="X5" s="121">
        <v>45261</v>
      </c>
      <c r="Y5" s="109">
        <v>1.31</v>
      </c>
      <c r="Z5" s="32"/>
      <c r="AA5" s="121"/>
      <c r="AB5" s="122">
        <f>S4-L4</f>
        <v>0</v>
      </c>
    </row>
    <row r="6" spans="2:29">
      <c r="B6" s="625"/>
      <c r="C6" s="121"/>
      <c r="D6" s="108"/>
      <c r="E6" s="122"/>
      <c r="F6" s="444">
        <v>0</v>
      </c>
      <c r="G6" s="445">
        <f t="shared" si="0"/>
        <v>0</v>
      </c>
      <c r="H6" s="30"/>
      <c r="I6" s="628"/>
      <c r="J6" s="392"/>
      <c r="K6" s="389"/>
      <c r="L6" s="391"/>
      <c r="N6" s="631"/>
      <c r="O6" s="112"/>
      <c r="P6" s="113"/>
      <c r="Q6" s="114"/>
      <c r="R6" s="114"/>
      <c r="S6" s="114">
        <f t="shared" si="1"/>
        <v>0</v>
      </c>
      <c r="U6" s="121"/>
      <c r="V6" s="122"/>
      <c r="X6" s="121"/>
      <c r="Y6" s="109"/>
      <c r="Z6" s="32"/>
      <c r="AA6" s="125"/>
      <c r="AB6" s="122">
        <f t="shared" ref="AB6:AB37" si="2">S5-L5</f>
        <v>0</v>
      </c>
    </row>
    <row r="7" spans="2:29">
      <c r="B7" s="625"/>
      <c r="C7" s="121"/>
      <c r="D7" s="108"/>
      <c r="E7" s="122"/>
      <c r="F7" s="444">
        <v>0</v>
      </c>
      <c r="G7" s="445">
        <f t="shared" si="0"/>
        <v>0</v>
      </c>
      <c r="H7" s="30"/>
      <c r="I7" s="628"/>
      <c r="J7" s="392"/>
      <c r="K7" s="389"/>
      <c r="L7" s="391"/>
      <c r="N7" s="631"/>
      <c r="O7" s="112"/>
      <c r="P7" s="113"/>
      <c r="Q7" s="114"/>
      <c r="R7" s="114"/>
      <c r="S7" s="114">
        <f t="shared" si="1"/>
        <v>0</v>
      </c>
      <c r="U7" s="108"/>
      <c r="V7" s="122"/>
      <c r="X7" s="126"/>
      <c r="Y7" s="109"/>
      <c r="AA7" s="108"/>
      <c r="AB7" s="122">
        <f t="shared" si="2"/>
        <v>0</v>
      </c>
    </row>
    <row r="8" spans="2:29">
      <c r="B8" s="625"/>
      <c r="C8" s="121"/>
      <c r="D8" s="108"/>
      <c r="E8" s="122"/>
      <c r="F8" s="444">
        <v>0</v>
      </c>
      <c r="G8" s="445">
        <f t="shared" si="0"/>
        <v>0</v>
      </c>
      <c r="H8" s="30"/>
      <c r="I8" s="628"/>
      <c r="J8" s="392"/>
      <c r="K8" s="389"/>
      <c r="L8" s="391"/>
      <c r="N8" s="631"/>
      <c r="O8" s="112"/>
      <c r="P8" s="113"/>
      <c r="Q8" s="114"/>
      <c r="R8" s="114"/>
      <c r="S8" s="114">
        <f t="shared" si="1"/>
        <v>0</v>
      </c>
      <c r="U8" s="108"/>
      <c r="V8" s="122"/>
      <c r="X8" s="126"/>
      <c r="Y8" s="109"/>
      <c r="AA8" s="108"/>
      <c r="AB8" s="122">
        <f t="shared" si="2"/>
        <v>0</v>
      </c>
    </row>
    <row r="9" spans="2:29">
      <c r="B9" s="625"/>
      <c r="C9" s="121"/>
      <c r="D9" s="108"/>
      <c r="E9" s="122"/>
      <c r="F9" s="444">
        <v>0</v>
      </c>
      <c r="G9" s="445">
        <f t="shared" si="0"/>
        <v>0</v>
      </c>
      <c r="H9" s="30"/>
      <c r="I9" s="628"/>
      <c r="J9" s="392"/>
      <c r="K9" s="389"/>
      <c r="L9" s="391"/>
      <c r="N9" s="631"/>
      <c r="O9" s="112"/>
      <c r="P9" s="113"/>
      <c r="Q9" s="114"/>
      <c r="R9" s="114"/>
      <c r="S9" s="114">
        <f t="shared" si="1"/>
        <v>0</v>
      </c>
      <c r="U9" s="108"/>
      <c r="V9" s="122"/>
      <c r="X9" s="126"/>
      <c r="Y9" s="109"/>
      <c r="AA9" s="108"/>
      <c r="AB9" s="122">
        <f t="shared" si="2"/>
        <v>0</v>
      </c>
    </row>
    <row r="10" spans="2:29">
      <c r="B10" s="625"/>
      <c r="C10" s="121"/>
      <c r="D10" s="108"/>
      <c r="E10" s="122"/>
      <c r="F10" s="444">
        <v>0</v>
      </c>
      <c r="G10" s="445">
        <f t="shared" si="0"/>
        <v>0</v>
      </c>
      <c r="H10" s="30"/>
      <c r="I10" s="628"/>
      <c r="J10" s="392"/>
      <c r="K10" s="389"/>
      <c r="L10" s="391"/>
      <c r="N10" s="631"/>
      <c r="O10" s="112"/>
      <c r="P10" s="113"/>
      <c r="Q10" s="114"/>
      <c r="R10" s="114"/>
      <c r="S10" s="114">
        <f t="shared" si="1"/>
        <v>0</v>
      </c>
      <c r="U10" s="108"/>
      <c r="V10" s="122"/>
      <c r="X10" s="126"/>
      <c r="Y10" s="109"/>
      <c r="AA10" s="108"/>
      <c r="AB10" s="122">
        <f t="shared" si="2"/>
        <v>0</v>
      </c>
    </row>
    <row r="11" spans="2:29">
      <c r="B11" s="625"/>
      <c r="C11" s="108"/>
      <c r="D11" s="108"/>
      <c r="E11" s="108"/>
      <c r="F11" s="444">
        <v>0</v>
      </c>
      <c r="G11" s="445">
        <f t="shared" si="0"/>
        <v>0</v>
      </c>
      <c r="H11" s="30"/>
      <c r="I11" s="628"/>
      <c r="J11" s="392"/>
      <c r="K11" s="389"/>
      <c r="L11" s="391"/>
      <c r="N11" s="631"/>
      <c r="O11" s="112"/>
      <c r="P11" s="113"/>
      <c r="Q11" s="114"/>
      <c r="R11" s="114"/>
      <c r="S11" s="114">
        <f t="shared" si="1"/>
        <v>0</v>
      </c>
      <c r="U11" s="108"/>
      <c r="V11" s="122"/>
      <c r="X11" s="126"/>
      <c r="Y11" s="109"/>
      <c r="AA11" s="108"/>
      <c r="AB11" s="122">
        <f t="shared" si="2"/>
        <v>0</v>
      </c>
    </row>
    <row r="12" spans="2:29">
      <c r="B12" s="625"/>
      <c r="C12" s="108"/>
      <c r="D12" s="108"/>
      <c r="E12" s="108"/>
      <c r="F12" s="444">
        <v>0</v>
      </c>
      <c r="G12" s="446">
        <f t="shared" si="0"/>
        <v>0</v>
      </c>
      <c r="H12" s="30"/>
      <c r="I12" s="628"/>
      <c r="J12" s="392"/>
      <c r="K12" s="389"/>
      <c r="L12" s="391"/>
      <c r="N12" s="631"/>
      <c r="O12" s="112"/>
      <c r="P12" s="113"/>
      <c r="Q12" s="114"/>
      <c r="R12" s="114"/>
      <c r="S12" s="114">
        <f t="shared" si="1"/>
        <v>0</v>
      </c>
      <c r="U12" s="108"/>
      <c r="V12" s="122"/>
      <c r="X12" s="126"/>
      <c r="Y12" s="109"/>
      <c r="AA12" s="108"/>
      <c r="AB12" s="122">
        <f t="shared" si="2"/>
        <v>0</v>
      </c>
    </row>
    <row r="13" spans="2:29">
      <c r="B13" s="625"/>
      <c r="C13" s="108"/>
      <c r="D13" s="108"/>
      <c r="E13" s="108"/>
      <c r="F13" s="444">
        <v>0</v>
      </c>
      <c r="G13" s="446">
        <f t="shared" si="0"/>
        <v>0</v>
      </c>
      <c r="H13" s="30"/>
      <c r="I13" s="628"/>
      <c r="J13" s="392"/>
      <c r="K13" s="389"/>
      <c r="L13" s="391"/>
      <c r="N13" s="631"/>
      <c r="O13" s="112"/>
      <c r="P13" s="113"/>
      <c r="Q13" s="114"/>
      <c r="R13" s="114"/>
      <c r="S13" s="114">
        <f t="shared" si="1"/>
        <v>0</v>
      </c>
      <c r="U13" s="108"/>
      <c r="V13" s="122"/>
      <c r="X13" s="126"/>
      <c r="Y13" s="109"/>
      <c r="AA13" s="108"/>
      <c r="AB13" s="122">
        <f t="shared" si="2"/>
        <v>0</v>
      </c>
    </row>
    <row r="14" spans="2:29">
      <c r="B14" s="625"/>
      <c r="C14" s="108"/>
      <c r="D14" s="108"/>
      <c r="E14" s="108"/>
      <c r="F14" s="444">
        <v>0</v>
      </c>
      <c r="G14" s="446">
        <f t="shared" si="0"/>
        <v>0</v>
      </c>
      <c r="H14" s="30"/>
      <c r="I14" s="628"/>
      <c r="J14" s="392"/>
      <c r="K14" s="389"/>
      <c r="L14" s="391"/>
      <c r="N14" s="631"/>
      <c r="O14" s="112"/>
      <c r="P14" s="113"/>
      <c r="Q14" s="114"/>
      <c r="R14" s="114"/>
      <c r="S14" s="114">
        <f t="shared" si="1"/>
        <v>0</v>
      </c>
      <c r="U14" s="108"/>
      <c r="V14" s="122"/>
      <c r="X14" s="126"/>
      <c r="Y14" s="109"/>
      <c r="AA14" s="108"/>
      <c r="AB14" s="122">
        <f t="shared" si="2"/>
        <v>0</v>
      </c>
    </row>
    <row r="15" spans="2:29">
      <c r="B15" s="625"/>
      <c r="C15" s="108"/>
      <c r="D15" s="108"/>
      <c r="E15" s="108"/>
      <c r="F15" s="444">
        <v>0</v>
      </c>
      <c r="G15" s="446">
        <f t="shared" si="0"/>
        <v>0</v>
      </c>
      <c r="H15" s="30"/>
      <c r="I15" s="628"/>
      <c r="J15" s="392"/>
      <c r="K15" s="389"/>
      <c r="L15" s="391"/>
      <c r="N15" s="631"/>
      <c r="O15" s="112"/>
      <c r="P15" s="113"/>
      <c r="Q15" s="114"/>
      <c r="R15" s="114"/>
      <c r="S15" s="114">
        <f t="shared" si="1"/>
        <v>0</v>
      </c>
      <c r="U15" s="108"/>
      <c r="V15" s="122"/>
      <c r="X15" s="126"/>
      <c r="Y15" s="109"/>
      <c r="AA15" s="108"/>
      <c r="AB15" s="122">
        <f t="shared" si="2"/>
        <v>0</v>
      </c>
    </row>
    <row r="16" spans="2:29">
      <c r="B16" s="625"/>
      <c r="C16" s="108"/>
      <c r="D16" s="108"/>
      <c r="E16" s="108"/>
      <c r="F16" s="444">
        <v>0</v>
      </c>
      <c r="G16" s="446">
        <f t="shared" si="0"/>
        <v>0</v>
      </c>
      <c r="H16" s="30"/>
      <c r="I16" s="628"/>
      <c r="J16" s="392"/>
      <c r="K16" s="389"/>
      <c r="L16" s="391"/>
      <c r="N16" s="631"/>
      <c r="O16" s="112"/>
      <c r="P16" s="113"/>
      <c r="Q16" s="114"/>
      <c r="R16" s="114"/>
      <c r="S16" s="114">
        <f t="shared" si="1"/>
        <v>0</v>
      </c>
      <c r="U16" s="108"/>
      <c r="V16" s="122"/>
      <c r="X16" s="126"/>
      <c r="Y16" s="109"/>
      <c r="AA16" s="108"/>
      <c r="AB16" s="122">
        <f t="shared" si="2"/>
        <v>0</v>
      </c>
    </row>
    <row r="17" spans="2:28">
      <c r="B17" s="625"/>
      <c r="C17" s="108"/>
      <c r="D17" s="108"/>
      <c r="E17" s="108"/>
      <c r="F17" s="447">
        <v>0</v>
      </c>
      <c r="G17" s="448">
        <f t="shared" si="0"/>
        <v>0</v>
      </c>
      <c r="H17" s="30"/>
      <c r="I17" s="628"/>
      <c r="J17" s="392"/>
      <c r="K17" s="389"/>
      <c r="L17" s="391"/>
      <c r="N17" s="631"/>
      <c r="O17" s="112"/>
      <c r="P17" s="113"/>
      <c r="Q17" s="114"/>
      <c r="R17" s="114"/>
      <c r="S17" s="114">
        <f t="shared" si="1"/>
        <v>0</v>
      </c>
      <c r="U17" s="108"/>
      <c r="V17" s="122"/>
      <c r="X17" s="126"/>
      <c r="Y17" s="109"/>
      <c r="AA17" s="108"/>
      <c r="AB17" s="122">
        <f t="shared" si="2"/>
        <v>0</v>
      </c>
    </row>
    <row r="18" spans="2:28">
      <c r="B18" s="625"/>
      <c r="C18" s="108"/>
      <c r="D18" s="108"/>
      <c r="E18" s="108"/>
      <c r="F18" s="447">
        <v>0</v>
      </c>
      <c r="G18" s="449">
        <f t="shared" si="0"/>
        <v>0</v>
      </c>
      <c r="H18" s="30"/>
      <c r="I18" s="628"/>
      <c r="J18" s="392"/>
      <c r="K18" s="389"/>
      <c r="L18" s="391"/>
      <c r="N18" s="631"/>
      <c r="O18" s="112"/>
      <c r="P18" s="113"/>
      <c r="Q18" s="114"/>
      <c r="R18" s="114"/>
      <c r="S18" s="114">
        <f t="shared" si="1"/>
        <v>0</v>
      </c>
      <c r="U18" s="108"/>
      <c r="V18" s="122"/>
      <c r="X18" s="126"/>
      <c r="Y18" s="109"/>
      <c r="AA18" s="108"/>
      <c r="AB18" s="122">
        <f t="shared" si="2"/>
        <v>0</v>
      </c>
    </row>
    <row r="19" spans="2:28">
      <c r="B19" s="625"/>
      <c r="C19" s="108"/>
      <c r="D19" s="108"/>
      <c r="E19" s="108"/>
      <c r="F19" s="447">
        <v>0</v>
      </c>
      <c r="G19" s="449">
        <f t="shared" si="0"/>
        <v>0</v>
      </c>
      <c r="H19" s="30"/>
      <c r="I19" s="628"/>
      <c r="J19" s="392"/>
      <c r="K19" s="389"/>
      <c r="L19" s="391"/>
      <c r="N19" s="631"/>
      <c r="O19" s="112"/>
      <c r="P19" s="113"/>
      <c r="Q19" s="114"/>
      <c r="R19" s="114"/>
      <c r="S19" s="114">
        <f t="shared" si="1"/>
        <v>0</v>
      </c>
      <c r="U19" s="108"/>
      <c r="V19" s="122"/>
      <c r="X19" s="126"/>
      <c r="Y19" s="109"/>
      <c r="AA19" s="108"/>
      <c r="AB19" s="122">
        <f t="shared" si="2"/>
        <v>0</v>
      </c>
    </row>
    <row r="20" spans="2:28">
      <c r="B20" s="625"/>
      <c r="C20" s="108"/>
      <c r="D20" s="108"/>
      <c r="E20" s="108"/>
      <c r="F20" s="447">
        <v>0</v>
      </c>
      <c r="G20" s="449">
        <f t="shared" si="0"/>
        <v>0</v>
      </c>
      <c r="H20" s="30"/>
      <c r="I20" s="628"/>
      <c r="J20" s="392"/>
      <c r="K20" s="389"/>
      <c r="L20" s="391"/>
      <c r="N20" s="631"/>
      <c r="O20" s="112"/>
      <c r="P20" s="113"/>
      <c r="Q20" s="114"/>
      <c r="R20" s="114"/>
      <c r="S20" s="114">
        <f t="shared" si="1"/>
        <v>0</v>
      </c>
      <c r="U20" s="108"/>
      <c r="V20" s="122"/>
      <c r="X20" s="126"/>
      <c r="Y20" s="109"/>
      <c r="AA20" s="108"/>
      <c r="AB20" s="122">
        <f t="shared" si="2"/>
        <v>0</v>
      </c>
    </row>
    <row r="21" spans="2:28">
      <c r="B21" s="625"/>
      <c r="C21" s="108"/>
      <c r="D21" s="108"/>
      <c r="E21" s="108"/>
      <c r="F21" s="447">
        <v>0</v>
      </c>
      <c r="G21" s="449">
        <f t="shared" si="0"/>
        <v>0</v>
      </c>
      <c r="H21" s="30"/>
      <c r="I21" s="628"/>
      <c r="J21" s="392"/>
      <c r="K21" s="389"/>
      <c r="L21" s="391"/>
      <c r="N21" s="631"/>
      <c r="O21" s="112"/>
      <c r="P21" s="113"/>
      <c r="Q21" s="114"/>
      <c r="R21" s="114"/>
      <c r="S21" s="114">
        <f t="shared" si="1"/>
        <v>0</v>
      </c>
      <c r="U21" s="108"/>
      <c r="V21" s="122"/>
      <c r="X21" s="126"/>
      <c r="Y21" s="109"/>
      <c r="AA21" s="108"/>
      <c r="AB21" s="122">
        <f t="shared" si="2"/>
        <v>0</v>
      </c>
    </row>
    <row r="22" spans="2:28">
      <c r="B22" s="625"/>
      <c r="C22" s="108"/>
      <c r="D22" s="108"/>
      <c r="E22" s="108"/>
      <c r="F22" s="447">
        <v>0</v>
      </c>
      <c r="G22" s="449">
        <f t="shared" si="0"/>
        <v>0</v>
      </c>
      <c r="H22" s="30"/>
      <c r="I22" s="628"/>
      <c r="J22" s="392"/>
      <c r="K22" s="389"/>
      <c r="L22" s="391"/>
      <c r="N22" s="631"/>
      <c r="O22" s="112"/>
      <c r="P22" s="113"/>
      <c r="Q22" s="114"/>
      <c r="R22" s="114"/>
      <c r="S22" s="114">
        <f t="shared" si="1"/>
        <v>0</v>
      </c>
      <c r="U22" s="108"/>
      <c r="V22" s="122"/>
      <c r="X22" s="126"/>
      <c r="Y22" s="109"/>
      <c r="AA22" s="108"/>
      <c r="AB22" s="122">
        <f t="shared" si="2"/>
        <v>0</v>
      </c>
    </row>
    <row r="23" spans="2:28">
      <c r="B23" s="625"/>
      <c r="C23" s="108"/>
      <c r="D23" s="108"/>
      <c r="E23" s="108"/>
      <c r="F23" s="447">
        <v>0</v>
      </c>
      <c r="G23" s="449">
        <f t="shared" si="0"/>
        <v>0</v>
      </c>
      <c r="H23" s="30"/>
      <c r="I23" s="628"/>
      <c r="J23" s="392"/>
      <c r="K23" s="389"/>
      <c r="L23" s="391"/>
      <c r="N23" s="631"/>
      <c r="O23" s="112"/>
      <c r="P23" s="113"/>
      <c r="Q23" s="114"/>
      <c r="R23" s="114"/>
      <c r="S23" s="114">
        <f t="shared" si="1"/>
        <v>0</v>
      </c>
      <c r="U23" s="108"/>
      <c r="V23" s="122"/>
      <c r="X23" s="126"/>
      <c r="Y23" s="109"/>
      <c r="AA23" s="108"/>
      <c r="AB23" s="122">
        <f t="shared" si="2"/>
        <v>0</v>
      </c>
    </row>
    <row r="24" spans="2:28">
      <c r="B24" s="625"/>
      <c r="C24" s="108"/>
      <c r="D24" s="108"/>
      <c r="E24" s="108"/>
      <c r="F24" s="447">
        <v>0</v>
      </c>
      <c r="G24" s="449">
        <f t="shared" si="0"/>
        <v>0</v>
      </c>
      <c r="H24" s="30"/>
      <c r="I24" s="628"/>
      <c r="J24" s="392"/>
      <c r="K24" s="389"/>
      <c r="L24" s="391"/>
      <c r="N24" s="631"/>
      <c r="O24" s="112"/>
      <c r="P24" s="113"/>
      <c r="Q24" s="114"/>
      <c r="R24" s="114"/>
      <c r="S24" s="114">
        <f t="shared" si="1"/>
        <v>0</v>
      </c>
      <c r="U24" s="108"/>
      <c r="V24" s="122"/>
      <c r="X24" s="126"/>
      <c r="Y24" s="109"/>
      <c r="AA24" s="108"/>
      <c r="AB24" s="122">
        <f t="shared" si="2"/>
        <v>0</v>
      </c>
    </row>
    <row r="25" spans="2:28">
      <c r="B25" s="625"/>
      <c r="C25" s="108"/>
      <c r="D25" s="108"/>
      <c r="E25" s="108"/>
      <c r="F25" s="447">
        <v>0</v>
      </c>
      <c r="G25" s="449">
        <f t="shared" si="0"/>
        <v>0</v>
      </c>
      <c r="H25" s="30"/>
      <c r="I25" s="628"/>
      <c r="J25" s="392"/>
      <c r="K25" s="389"/>
      <c r="L25" s="391"/>
      <c r="N25" s="631"/>
      <c r="O25" s="112"/>
      <c r="P25" s="113"/>
      <c r="Q25" s="114"/>
      <c r="R25" s="114"/>
      <c r="S25" s="114">
        <f t="shared" si="1"/>
        <v>0</v>
      </c>
      <c r="U25" s="108"/>
      <c r="V25" s="122"/>
      <c r="X25" s="126"/>
      <c r="Y25" s="109"/>
      <c r="AA25" s="108"/>
      <c r="AB25" s="122">
        <f t="shared" si="2"/>
        <v>0</v>
      </c>
    </row>
    <row r="26" spans="2:28">
      <c r="B26" s="625"/>
      <c r="C26" s="108"/>
      <c r="D26" s="108"/>
      <c r="E26" s="108"/>
      <c r="F26" s="447">
        <v>0</v>
      </c>
      <c r="G26" s="449">
        <f t="shared" si="0"/>
        <v>0</v>
      </c>
      <c r="H26" s="30"/>
      <c r="I26" s="628"/>
      <c r="J26" s="392"/>
      <c r="K26" s="389"/>
      <c r="L26" s="391"/>
      <c r="N26" s="631"/>
      <c r="O26" s="112"/>
      <c r="P26" s="113"/>
      <c r="Q26" s="114"/>
      <c r="R26" s="114"/>
      <c r="S26" s="114">
        <f t="shared" si="1"/>
        <v>0</v>
      </c>
      <c r="U26" s="108"/>
      <c r="V26" s="122"/>
      <c r="X26" s="126"/>
      <c r="Y26" s="109"/>
      <c r="AA26" s="108"/>
      <c r="AB26" s="122">
        <f t="shared" si="2"/>
        <v>0</v>
      </c>
    </row>
    <row r="27" spans="2:28">
      <c r="B27" s="625"/>
      <c r="C27" s="108"/>
      <c r="D27" s="108"/>
      <c r="E27" s="108"/>
      <c r="F27" s="447">
        <v>0</v>
      </c>
      <c r="G27" s="449">
        <f t="shared" si="0"/>
        <v>0</v>
      </c>
      <c r="H27" s="30"/>
      <c r="I27" s="628"/>
      <c r="J27" s="392"/>
      <c r="K27" s="389"/>
      <c r="L27" s="391"/>
      <c r="N27" s="631"/>
      <c r="O27" s="112"/>
      <c r="P27" s="113"/>
      <c r="Q27" s="114"/>
      <c r="R27" s="114"/>
      <c r="S27" s="114">
        <f t="shared" si="1"/>
        <v>0</v>
      </c>
      <c r="U27" s="108"/>
      <c r="V27" s="122"/>
      <c r="X27" s="126"/>
      <c r="Y27" s="109"/>
      <c r="AA27" s="108"/>
      <c r="AB27" s="122">
        <f t="shared" si="2"/>
        <v>0</v>
      </c>
    </row>
    <row r="28" spans="2:28">
      <c r="B28" s="625"/>
      <c r="C28" s="108"/>
      <c r="D28" s="108"/>
      <c r="E28" s="108"/>
      <c r="F28" s="447">
        <v>0</v>
      </c>
      <c r="G28" s="449">
        <f t="shared" si="0"/>
        <v>0</v>
      </c>
      <c r="H28" s="30"/>
      <c r="I28" s="628"/>
      <c r="J28" s="392"/>
      <c r="K28" s="389"/>
      <c r="L28" s="391"/>
      <c r="N28" s="631"/>
      <c r="O28" s="112"/>
      <c r="P28" s="113"/>
      <c r="Q28" s="114"/>
      <c r="R28" s="114"/>
      <c r="S28" s="114">
        <f t="shared" si="1"/>
        <v>0</v>
      </c>
      <c r="U28" s="108"/>
      <c r="V28" s="122"/>
      <c r="X28" s="126"/>
      <c r="Y28" s="109"/>
      <c r="AA28" s="108"/>
      <c r="AB28" s="122">
        <f t="shared" si="2"/>
        <v>0</v>
      </c>
    </row>
    <row r="29" spans="2:28">
      <c r="B29" s="625"/>
      <c r="C29" s="108"/>
      <c r="D29" s="108"/>
      <c r="E29" s="108"/>
      <c r="F29" s="447">
        <v>0</v>
      </c>
      <c r="G29" s="449">
        <f t="shared" si="0"/>
        <v>0</v>
      </c>
      <c r="H29" s="30"/>
      <c r="I29" s="628"/>
      <c r="J29" s="392"/>
      <c r="K29" s="389"/>
      <c r="L29" s="391"/>
      <c r="N29" s="631"/>
      <c r="O29" s="112"/>
      <c r="P29" s="113"/>
      <c r="Q29" s="114"/>
      <c r="R29" s="114"/>
      <c r="S29" s="114">
        <f t="shared" si="1"/>
        <v>0</v>
      </c>
      <c r="U29" s="108"/>
      <c r="V29" s="122"/>
      <c r="X29" s="126"/>
      <c r="Y29" s="109"/>
      <c r="AA29" s="108"/>
      <c r="AB29" s="122">
        <f t="shared" si="2"/>
        <v>0</v>
      </c>
    </row>
    <row r="30" spans="2:28">
      <c r="B30" s="625"/>
      <c r="C30" s="108"/>
      <c r="D30" s="108"/>
      <c r="E30" s="108"/>
      <c r="F30" s="447">
        <v>0</v>
      </c>
      <c r="G30" s="449">
        <f t="shared" si="0"/>
        <v>0</v>
      </c>
      <c r="H30" s="30"/>
      <c r="I30" s="628"/>
      <c r="J30" s="392"/>
      <c r="K30" s="389"/>
      <c r="L30" s="391"/>
      <c r="N30" s="631"/>
      <c r="O30" s="112"/>
      <c r="P30" s="113"/>
      <c r="Q30" s="114"/>
      <c r="R30" s="114"/>
      <c r="S30" s="114">
        <f t="shared" si="1"/>
        <v>0</v>
      </c>
      <c r="U30" s="108"/>
      <c r="V30" s="122"/>
      <c r="X30" s="126"/>
      <c r="Y30" s="109"/>
      <c r="AA30" s="108"/>
      <c r="AB30" s="122">
        <f t="shared" si="2"/>
        <v>0</v>
      </c>
    </row>
    <row r="31" spans="2:28">
      <c r="B31" s="625"/>
      <c r="C31" s="108"/>
      <c r="D31" s="108"/>
      <c r="E31" s="108"/>
      <c r="F31" s="447">
        <v>0</v>
      </c>
      <c r="G31" s="449">
        <f t="shared" si="0"/>
        <v>0</v>
      </c>
      <c r="H31" s="30"/>
      <c r="I31" s="628"/>
      <c r="J31" s="392"/>
      <c r="K31" s="389"/>
      <c r="L31" s="391"/>
      <c r="N31" s="631"/>
      <c r="O31" s="112"/>
      <c r="P31" s="113"/>
      <c r="Q31" s="114"/>
      <c r="R31" s="114"/>
      <c r="S31" s="114">
        <f t="shared" si="1"/>
        <v>0</v>
      </c>
      <c r="U31" s="108"/>
      <c r="V31" s="122"/>
      <c r="X31" s="126"/>
      <c r="Y31" s="109"/>
      <c r="AA31" s="108"/>
      <c r="AB31" s="122">
        <f t="shared" si="2"/>
        <v>0</v>
      </c>
    </row>
    <row r="32" spans="2:28">
      <c r="B32" s="625"/>
      <c r="C32" s="108"/>
      <c r="D32" s="108"/>
      <c r="E32" s="108"/>
      <c r="F32" s="447">
        <v>0</v>
      </c>
      <c r="G32" s="449">
        <f t="shared" si="0"/>
        <v>0</v>
      </c>
      <c r="H32" s="30"/>
      <c r="I32" s="628"/>
      <c r="J32" s="392"/>
      <c r="K32" s="389"/>
      <c r="L32" s="391"/>
      <c r="N32" s="631"/>
      <c r="O32" s="112"/>
      <c r="P32" s="113"/>
      <c r="Q32" s="114"/>
      <c r="R32" s="114"/>
      <c r="S32" s="114">
        <f t="shared" si="1"/>
        <v>0</v>
      </c>
      <c r="U32" s="108"/>
      <c r="V32" s="122"/>
      <c r="X32" s="126"/>
      <c r="Y32" s="109"/>
      <c r="AA32" s="108"/>
      <c r="AB32" s="122">
        <f t="shared" si="2"/>
        <v>0</v>
      </c>
    </row>
    <row r="33" spans="2:28">
      <c r="B33" s="625"/>
      <c r="C33" s="108"/>
      <c r="D33" s="108"/>
      <c r="E33" s="108"/>
      <c r="F33" s="447">
        <v>0</v>
      </c>
      <c r="G33" s="449">
        <f t="shared" si="0"/>
        <v>0</v>
      </c>
      <c r="H33" s="30"/>
      <c r="I33" s="628"/>
      <c r="J33" s="392"/>
      <c r="K33" s="389"/>
      <c r="L33" s="391"/>
      <c r="N33" s="631"/>
      <c r="O33" s="112"/>
      <c r="P33" s="113"/>
      <c r="Q33" s="114"/>
      <c r="R33" s="114"/>
      <c r="S33" s="114">
        <f t="shared" si="1"/>
        <v>0</v>
      </c>
      <c r="U33" s="108"/>
      <c r="V33" s="122"/>
      <c r="X33" s="126"/>
      <c r="Y33" s="109"/>
      <c r="AA33" s="108"/>
      <c r="AB33" s="122">
        <f t="shared" si="2"/>
        <v>0</v>
      </c>
    </row>
    <row r="34" spans="2:28">
      <c r="B34" s="625"/>
      <c r="C34" s="108"/>
      <c r="D34" s="108"/>
      <c r="E34" s="108"/>
      <c r="F34" s="447">
        <v>0</v>
      </c>
      <c r="G34" s="449">
        <f t="shared" si="0"/>
        <v>0</v>
      </c>
      <c r="H34" s="30"/>
      <c r="I34" s="628"/>
      <c r="J34" s="392"/>
      <c r="K34" s="389"/>
      <c r="L34" s="391"/>
      <c r="N34" s="631"/>
      <c r="O34" s="112"/>
      <c r="P34" s="113"/>
      <c r="Q34" s="114"/>
      <c r="R34" s="114"/>
      <c r="S34" s="114">
        <f t="shared" si="1"/>
        <v>0</v>
      </c>
      <c r="U34" s="108"/>
      <c r="V34" s="122"/>
      <c r="X34" s="126"/>
      <c r="Y34" s="109"/>
      <c r="AA34" s="108"/>
      <c r="AB34" s="122">
        <f t="shared" si="2"/>
        <v>0</v>
      </c>
    </row>
    <row r="35" spans="2:28">
      <c r="B35" s="625"/>
      <c r="C35" s="108"/>
      <c r="D35" s="108"/>
      <c r="E35" s="108"/>
      <c r="F35" s="447">
        <v>0</v>
      </c>
      <c r="G35" s="449">
        <f t="shared" si="0"/>
        <v>0</v>
      </c>
      <c r="H35" s="30"/>
      <c r="I35" s="629"/>
      <c r="J35" s="392"/>
      <c r="K35" s="389"/>
      <c r="L35" s="391"/>
      <c r="N35" s="632"/>
      <c r="O35" s="130"/>
      <c r="P35" s="131"/>
      <c r="Q35" s="132"/>
      <c r="R35" s="133"/>
      <c r="S35" s="114">
        <f t="shared" si="1"/>
        <v>0</v>
      </c>
      <c r="U35" s="108"/>
      <c r="V35" s="122"/>
      <c r="X35" s="126"/>
      <c r="Y35" s="109"/>
      <c r="AA35" s="108"/>
      <c r="AB35" s="122">
        <f t="shared" si="2"/>
        <v>0</v>
      </c>
    </row>
    <row r="36" spans="2:28">
      <c r="B36" s="626"/>
      <c r="C36" s="108"/>
      <c r="D36" s="108"/>
      <c r="E36" s="108"/>
      <c r="F36" s="447">
        <v>0</v>
      </c>
      <c r="G36" s="449">
        <f t="shared" si="0"/>
        <v>0</v>
      </c>
      <c r="H36" s="30"/>
      <c r="Q36" s="134"/>
      <c r="U36" s="108"/>
      <c r="V36" s="122"/>
      <c r="X36" s="126"/>
      <c r="Y36" s="109"/>
      <c r="AA36" s="108"/>
      <c r="AB36" s="122">
        <f t="shared" si="2"/>
        <v>0</v>
      </c>
    </row>
    <row r="37" spans="2:28">
      <c r="B37" s="115" t="s">
        <v>26</v>
      </c>
      <c r="C37" s="134"/>
      <c r="D37" s="135">
        <f>SUM(D4:D36)</f>
        <v>2</v>
      </c>
      <c r="E37" s="136">
        <f>G37/D37</f>
        <v>65.070000000000007</v>
      </c>
      <c r="F37" s="137"/>
      <c r="G37" s="138">
        <f>SUM(G4:G36)</f>
        <v>130.14000000000001</v>
      </c>
      <c r="V37" s="140">
        <f>SUM(V4:V36)</f>
        <v>3.13</v>
      </c>
      <c r="X37" s="126"/>
      <c r="Y37" s="109"/>
      <c r="AA37" s="108"/>
      <c r="AB37" s="122">
        <f t="shared" si="2"/>
        <v>0</v>
      </c>
    </row>
    <row r="38" spans="2:28">
      <c r="E38" s="139" t="s">
        <v>27</v>
      </c>
      <c r="Y38" s="140">
        <f>SUM(Y5:Y37)</f>
        <v>1.31</v>
      </c>
    </row>
  </sheetData>
  <mergeCells count="9">
    <mergeCell ref="U2:V2"/>
    <mergeCell ref="AA2:AB2"/>
    <mergeCell ref="X3:Y3"/>
    <mergeCell ref="AA3:AB3"/>
    <mergeCell ref="B4:B36"/>
    <mergeCell ref="I4:I35"/>
    <mergeCell ref="N4:N35"/>
    <mergeCell ref="B2:C2"/>
    <mergeCell ref="D2:G2"/>
  </mergeCells>
  <hyperlinks>
    <hyperlink ref="B3" location="CARTEIRA!A1" display="CARTEIRA!A1" xr:uid="{F2812DAE-B1AA-4231-8B84-47851F170026}"/>
    <hyperlink ref="U2:V2" location="DIVIDENDO!A1" display="DIVIDENDO" xr:uid="{5987DBF2-BE76-4296-A4D6-99267CCC1E20}"/>
  </hyperlink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1" tint="4.9989318521683403E-2"/>
  </sheetPr>
  <dimension ref="A1:AE38"/>
  <sheetViews>
    <sheetView zoomScale="80" zoomScaleNormal="80" workbookViewId="0">
      <selection activeCell="B3" sqref="B3"/>
    </sheetView>
  </sheetViews>
  <sheetFormatPr defaultColWidth="0" defaultRowHeight="15"/>
  <cols>
    <col min="1" max="1" width="1.28515625" style="104" customWidth="1"/>
    <col min="2" max="2" width="9.140625" style="104" customWidth="1"/>
    <col min="3" max="3" width="12" style="104" bestFit="1" customWidth="1"/>
    <col min="4" max="4" width="9.140625" style="104" customWidth="1"/>
    <col min="5" max="5" width="13.42578125" style="104" bestFit="1" customWidth="1"/>
    <col min="6" max="6" width="8.85546875" style="104" bestFit="1" customWidth="1"/>
    <col min="7" max="7" width="11.7109375" style="104" bestFit="1" customWidth="1"/>
    <col min="8" max="8" width="1.7109375" style="104" customWidth="1"/>
    <col min="9" max="9" width="9.140625" style="104" customWidth="1"/>
    <col min="10" max="10" width="12" style="104" bestFit="1" customWidth="1"/>
    <col min="11" max="11" width="9.140625" style="104" customWidth="1"/>
    <col min="12" max="12" width="9.85546875" style="104" bestFit="1" customWidth="1"/>
    <col min="13" max="13" width="11.7109375" style="104" bestFit="1" customWidth="1"/>
    <col min="14" max="14" width="1.28515625" style="104" customWidth="1"/>
    <col min="15" max="15" width="9.140625" style="104" customWidth="1"/>
    <col min="16" max="16" width="10.7109375" style="104" bestFit="1" customWidth="1"/>
    <col min="17" max="18" width="9.140625" style="104" customWidth="1"/>
    <col min="19" max="19" width="10.28515625" style="104" bestFit="1" customWidth="1"/>
    <col min="20" max="20" width="10.140625" style="104" bestFit="1" customWidth="1"/>
    <col min="21" max="21" width="2.42578125" style="104" customWidth="1"/>
    <col min="22" max="22" width="11.7109375" style="104" bestFit="1" customWidth="1"/>
    <col min="23" max="23" width="9.140625" style="104" customWidth="1"/>
    <col min="24" max="24" width="1.42578125" style="104" customWidth="1"/>
    <col min="25" max="25" width="11.7109375" style="104" bestFit="1" customWidth="1"/>
    <col min="26" max="27" width="9.140625" style="104" customWidth="1"/>
    <col min="28" max="28" width="10.7109375" style="104" bestFit="1" customWidth="1"/>
    <col min="29" max="29" width="10.140625" style="104" bestFit="1" customWidth="1"/>
    <col min="30" max="30" width="9.140625" style="104" customWidth="1"/>
    <col min="31" max="31" width="0" style="104" hidden="1" customWidth="1"/>
    <col min="32" max="16384" width="9.140625" style="104" hidden="1"/>
  </cols>
  <sheetData>
    <row r="1" spans="2:30">
      <c r="G1" s="32" t="s">
        <v>99</v>
      </c>
    </row>
    <row r="2" spans="2:30">
      <c r="B2" s="643">
        <v>2558157000162</v>
      </c>
      <c r="C2" s="644"/>
      <c r="D2" s="617" t="s">
        <v>100</v>
      </c>
      <c r="E2" s="618"/>
      <c r="F2" s="618"/>
      <c r="G2" s="618"/>
      <c r="M2" s="105" t="s">
        <v>2</v>
      </c>
      <c r="S2" s="30" t="s">
        <v>3</v>
      </c>
      <c r="T2" s="32" t="s">
        <v>4</v>
      </c>
      <c r="AB2" s="620" t="s">
        <v>5</v>
      </c>
      <c r="AC2" s="620"/>
    </row>
    <row r="3" spans="2:30" ht="27.75">
      <c r="B3" s="44" t="s">
        <v>101</v>
      </c>
      <c r="C3" s="331" t="s">
        <v>7</v>
      </c>
      <c r="D3" s="331" t="s">
        <v>8</v>
      </c>
      <c r="E3" s="331" t="s">
        <v>9</v>
      </c>
      <c r="F3" s="331" t="s">
        <v>10</v>
      </c>
      <c r="G3" s="330" t="s">
        <v>11</v>
      </c>
      <c r="I3" s="44" t="str">
        <f>(B3)</f>
        <v>VIVT3</v>
      </c>
      <c r="J3" s="331" t="s">
        <v>7</v>
      </c>
      <c r="K3" s="331" t="s">
        <v>8</v>
      </c>
      <c r="L3" s="331" t="s">
        <v>9</v>
      </c>
      <c r="M3" s="331" t="s">
        <v>12</v>
      </c>
      <c r="O3" s="44" t="str">
        <f>(B3)</f>
        <v>VIVT3</v>
      </c>
      <c r="P3" s="330" t="s">
        <v>13</v>
      </c>
      <c r="Q3" s="331" t="s">
        <v>8</v>
      </c>
      <c r="R3" s="330" t="s">
        <v>14</v>
      </c>
      <c r="S3" s="331" t="s">
        <v>15</v>
      </c>
      <c r="T3" s="331" t="s">
        <v>16</v>
      </c>
      <c r="V3" s="621" t="s">
        <v>17</v>
      </c>
      <c r="W3" s="621"/>
      <c r="Y3" s="622" t="s">
        <v>18</v>
      </c>
      <c r="Z3" s="622"/>
      <c r="AA3" s="106" t="s">
        <v>19</v>
      </c>
      <c r="AB3" s="623" t="s">
        <v>20</v>
      </c>
      <c r="AC3" s="623"/>
    </row>
    <row r="4" spans="2:30">
      <c r="B4" s="624" t="s">
        <v>21</v>
      </c>
      <c r="C4" s="107">
        <v>44167</v>
      </c>
      <c r="D4" s="108">
        <v>1</v>
      </c>
      <c r="E4" s="109">
        <v>44.47</v>
      </c>
      <c r="F4" s="110">
        <v>0</v>
      </c>
      <c r="G4" s="109">
        <f>(E4+F4)*D4</f>
        <v>44.47</v>
      </c>
      <c r="H4" s="30"/>
      <c r="I4" s="627" t="s">
        <v>2</v>
      </c>
      <c r="J4" s="398">
        <v>2020</v>
      </c>
      <c r="K4" s="423">
        <v>1</v>
      </c>
      <c r="L4" s="423">
        <v>44.47</v>
      </c>
      <c r="M4" s="424">
        <v>44.47</v>
      </c>
      <c r="O4" s="630" t="s">
        <v>4</v>
      </c>
      <c r="P4" s="112"/>
      <c r="Q4" s="113"/>
      <c r="R4" s="114"/>
      <c r="S4" s="114"/>
      <c r="T4" s="114">
        <f>(R4*Q4)+S4</f>
        <v>0</v>
      </c>
      <c r="V4" s="108" t="s">
        <v>22</v>
      </c>
      <c r="W4" s="108" t="s">
        <v>23</v>
      </c>
      <c r="Y4" s="108" t="s">
        <v>22</v>
      </c>
      <c r="Z4" s="108" t="s">
        <v>23</v>
      </c>
      <c r="AA4" s="32" t="s">
        <v>24</v>
      </c>
      <c r="AB4" s="108" t="s">
        <v>25</v>
      </c>
      <c r="AC4" s="108" t="s">
        <v>23</v>
      </c>
      <c r="AD4" s="115"/>
    </row>
    <row r="5" spans="2:30">
      <c r="B5" s="625"/>
      <c r="C5" s="107">
        <v>44875</v>
      </c>
      <c r="D5" s="108">
        <v>1</v>
      </c>
      <c r="E5" s="109">
        <v>40.15</v>
      </c>
      <c r="F5" s="110">
        <v>0</v>
      </c>
      <c r="G5" s="109">
        <f t="shared" ref="G5:G36" si="0">(E5+F5)*D5</f>
        <v>40.15</v>
      </c>
      <c r="H5" s="30"/>
      <c r="I5" s="628"/>
      <c r="J5" s="398">
        <v>2021</v>
      </c>
      <c r="K5" s="423">
        <v>1</v>
      </c>
      <c r="L5" s="423">
        <v>44.47</v>
      </c>
      <c r="M5" s="424">
        <v>44.47</v>
      </c>
      <c r="O5" s="631"/>
      <c r="P5" s="118"/>
      <c r="Q5" s="119"/>
      <c r="R5" s="120"/>
      <c r="S5" s="120"/>
      <c r="T5" s="114">
        <f t="shared" ref="T5:T35" si="1">(R5*Q5)+S5</f>
        <v>0</v>
      </c>
      <c r="V5" s="121">
        <v>44474</v>
      </c>
      <c r="W5" s="122">
        <v>0.94</v>
      </c>
      <c r="Y5" s="121">
        <v>44390</v>
      </c>
      <c r="Z5" s="109">
        <v>0.13</v>
      </c>
      <c r="AA5" s="32"/>
      <c r="AB5" s="121"/>
      <c r="AC5" s="122">
        <f>(T4)</f>
        <v>0</v>
      </c>
    </row>
    <row r="6" spans="2:30">
      <c r="B6" s="625"/>
      <c r="C6" s="107">
        <v>44875</v>
      </c>
      <c r="D6" s="108">
        <v>1</v>
      </c>
      <c r="E6" s="109">
        <v>40.1</v>
      </c>
      <c r="F6" s="110">
        <v>0</v>
      </c>
      <c r="G6" s="109">
        <f t="shared" si="0"/>
        <v>40.1</v>
      </c>
      <c r="H6" s="30"/>
      <c r="I6" s="628"/>
      <c r="J6" s="162"/>
      <c r="K6" s="163"/>
      <c r="L6" s="163"/>
      <c r="M6" s="164"/>
      <c r="O6" s="631"/>
      <c r="P6" s="112"/>
      <c r="Q6" s="113"/>
      <c r="R6" s="114"/>
      <c r="S6" s="114"/>
      <c r="T6" s="114">
        <f t="shared" si="1"/>
        <v>0</v>
      </c>
      <c r="V6" s="121">
        <v>44474</v>
      </c>
      <c r="W6" s="122">
        <v>0.71</v>
      </c>
      <c r="Y6" s="375">
        <v>0.13</v>
      </c>
      <c r="Z6" s="377"/>
      <c r="AA6" s="32"/>
      <c r="AB6" s="125"/>
      <c r="AC6" s="122">
        <f t="shared" ref="AC6:AC36" si="2">(T5)</f>
        <v>0</v>
      </c>
    </row>
    <row r="7" spans="2:30">
      <c r="B7" s="625"/>
      <c r="C7" s="107">
        <v>44895</v>
      </c>
      <c r="D7" s="108">
        <v>1</v>
      </c>
      <c r="E7" s="109">
        <v>37.9</v>
      </c>
      <c r="F7" s="110">
        <v>0</v>
      </c>
      <c r="G7" s="109">
        <f t="shared" si="0"/>
        <v>37.9</v>
      </c>
      <c r="H7" s="30"/>
      <c r="I7" s="628"/>
      <c r="J7" s="162"/>
      <c r="K7" s="163"/>
      <c r="L7" s="163"/>
      <c r="M7" s="164"/>
      <c r="O7" s="631"/>
      <c r="P7" s="112"/>
      <c r="Q7" s="113"/>
      <c r="R7" s="114"/>
      <c r="S7" s="114"/>
      <c r="T7" s="114">
        <f t="shared" si="1"/>
        <v>0</v>
      </c>
      <c r="V7" s="375">
        <f>SUM(W5:W6)</f>
        <v>1.65</v>
      </c>
      <c r="W7" s="372"/>
      <c r="Y7" s="107">
        <v>44761</v>
      </c>
      <c r="Z7" s="109">
        <v>1.38</v>
      </c>
      <c r="AB7" s="108"/>
      <c r="AC7" s="122">
        <f t="shared" si="2"/>
        <v>0</v>
      </c>
    </row>
    <row r="8" spans="2:30">
      <c r="B8" s="625"/>
      <c r="C8" s="107">
        <v>44923</v>
      </c>
      <c r="D8" s="108">
        <v>3</v>
      </c>
      <c r="E8" s="109">
        <v>37.799999999999997</v>
      </c>
      <c r="F8" s="110">
        <v>0.02</v>
      </c>
      <c r="G8" s="109">
        <f t="shared" si="0"/>
        <v>113.46000000000001</v>
      </c>
      <c r="H8" s="30"/>
      <c r="I8" s="628"/>
      <c r="J8" s="165"/>
      <c r="K8" s="166"/>
      <c r="L8" s="166"/>
      <c r="M8" s="164"/>
      <c r="O8" s="631"/>
      <c r="P8" s="112"/>
      <c r="Q8" s="113"/>
      <c r="R8" s="114"/>
      <c r="S8" s="114"/>
      <c r="T8" s="114">
        <f t="shared" si="1"/>
        <v>0</v>
      </c>
      <c r="V8" s="121">
        <v>44852</v>
      </c>
      <c r="W8" s="122">
        <v>2.1</v>
      </c>
      <c r="Y8" s="500"/>
      <c r="Z8" s="200"/>
      <c r="AB8" s="108"/>
      <c r="AC8" s="122">
        <f t="shared" si="2"/>
        <v>0</v>
      </c>
    </row>
    <row r="9" spans="2:30">
      <c r="B9" s="625"/>
      <c r="C9" s="107">
        <v>44980</v>
      </c>
      <c r="D9" s="108">
        <v>2</v>
      </c>
      <c r="E9" s="109">
        <v>39.6</v>
      </c>
      <c r="F9" s="110">
        <v>0</v>
      </c>
      <c r="G9" s="109">
        <f t="shared" si="0"/>
        <v>79.2</v>
      </c>
      <c r="H9" s="30"/>
      <c r="I9" s="628"/>
      <c r="J9" s="162"/>
      <c r="K9" s="163"/>
      <c r="L9" s="163"/>
      <c r="M9" s="164"/>
      <c r="O9" s="631"/>
      <c r="P9" s="112"/>
      <c r="Q9" s="113"/>
      <c r="R9" s="114"/>
      <c r="S9" s="114"/>
      <c r="T9" s="114">
        <f t="shared" si="1"/>
        <v>0</v>
      </c>
      <c r="V9" s="115"/>
      <c r="W9" s="159"/>
      <c r="Y9" s="107">
        <v>45217</v>
      </c>
      <c r="Z9" s="109">
        <v>1.79</v>
      </c>
      <c r="AB9" s="108"/>
      <c r="AC9" s="122">
        <f t="shared" si="2"/>
        <v>0</v>
      </c>
    </row>
    <row r="10" spans="2:30">
      <c r="B10" s="625"/>
      <c r="C10" s="107">
        <v>45058</v>
      </c>
      <c r="D10" s="108">
        <v>1</v>
      </c>
      <c r="E10" s="109">
        <v>41.2</v>
      </c>
      <c r="F10" s="110">
        <v>0.03</v>
      </c>
      <c r="G10" s="109">
        <f t="shared" si="0"/>
        <v>41.230000000000004</v>
      </c>
      <c r="H10" s="30"/>
      <c r="I10" s="628"/>
      <c r="J10" s="162"/>
      <c r="K10" s="163"/>
      <c r="L10" s="163"/>
      <c r="M10" s="164"/>
      <c r="O10" s="631"/>
      <c r="P10" s="112"/>
      <c r="Q10" s="113"/>
      <c r="R10" s="114"/>
      <c r="S10" s="114"/>
      <c r="T10" s="114">
        <f t="shared" si="1"/>
        <v>0</v>
      </c>
      <c r="V10" s="121">
        <v>45125</v>
      </c>
      <c r="W10" s="122">
        <v>4.47</v>
      </c>
      <c r="Y10" s="126"/>
      <c r="Z10" s="109"/>
      <c r="AB10" s="108"/>
      <c r="AC10" s="122">
        <f t="shared" si="2"/>
        <v>0</v>
      </c>
    </row>
    <row r="11" spans="2:30">
      <c r="B11" s="625"/>
      <c r="C11" s="107">
        <v>45160</v>
      </c>
      <c r="D11" s="108">
        <v>2</v>
      </c>
      <c r="E11" s="552">
        <v>42</v>
      </c>
      <c r="F11" s="110">
        <v>0</v>
      </c>
      <c r="G11" s="109">
        <f t="shared" si="0"/>
        <v>84</v>
      </c>
      <c r="H11" s="30"/>
      <c r="I11" s="628"/>
      <c r="J11" s="162"/>
      <c r="K11" s="163"/>
      <c r="L11" s="163"/>
      <c r="M11" s="164"/>
      <c r="O11" s="631"/>
      <c r="P11" s="112"/>
      <c r="Q11" s="113"/>
      <c r="R11" s="114"/>
      <c r="S11" s="114"/>
      <c r="T11" s="114">
        <f t="shared" si="1"/>
        <v>0</v>
      </c>
      <c r="V11" s="121">
        <v>45125</v>
      </c>
      <c r="W11" s="122">
        <v>4.2</v>
      </c>
      <c r="Y11" s="126"/>
      <c r="Z11" s="109"/>
      <c r="AB11" s="108"/>
      <c r="AC11" s="122">
        <f t="shared" si="2"/>
        <v>0</v>
      </c>
    </row>
    <row r="12" spans="2:30">
      <c r="B12" s="625"/>
      <c r="C12" s="126"/>
      <c r="D12" s="108"/>
      <c r="E12" s="552"/>
      <c r="F12" s="110">
        <v>0</v>
      </c>
      <c r="G12" s="109">
        <f t="shared" si="0"/>
        <v>0</v>
      </c>
      <c r="H12" s="30"/>
      <c r="I12" s="628"/>
      <c r="J12" s="162"/>
      <c r="K12" s="163"/>
      <c r="L12" s="163"/>
      <c r="M12" s="164"/>
      <c r="O12" s="631"/>
      <c r="P12" s="112"/>
      <c r="Q12" s="113"/>
      <c r="R12" s="114"/>
      <c r="S12" s="114"/>
      <c r="T12" s="114">
        <f t="shared" si="1"/>
        <v>0</v>
      </c>
      <c r="V12" s="108"/>
      <c r="W12" s="122"/>
      <c r="Y12" s="126"/>
      <c r="Z12" s="109"/>
      <c r="AB12" s="108"/>
      <c r="AC12" s="122">
        <f t="shared" si="2"/>
        <v>0</v>
      </c>
    </row>
    <row r="13" spans="2:30">
      <c r="B13" s="625"/>
      <c r="C13" s="126"/>
      <c r="D13" s="108"/>
      <c r="E13" s="552"/>
      <c r="F13" s="110">
        <v>0</v>
      </c>
      <c r="G13" s="109">
        <f t="shared" si="0"/>
        <v>0</v>
      </c>
      <c r="H13" s="30"/>
      <c r="I13" s="628"/>
      <c r="J13" s="162"/>
      <c r="K13" s="163"/>
      <c r="L13" s="163"/>
      <c r="M13" s="164"/>
      <c r="O13" s="631"/>
      <c r="P13" s="112"/>
      <c r="Q13" s="113"/>
      <c r="R13" s="114"/>
      <c r="S13" s="114"/>
      <c r="T13" s="114">
        <f t="shared" si="1"/>
        <v>0</v>
      </c>
      <c r="V13" s="108"/>
      <c r="W13" s="122"/>
      <c r="Y13" s="126"/>
      <c r="Z13" s="109"/>
      <c r="AB13" s="108"/>
      <c r="AC13" s="122">
        <f t="shared" si="2"/>
        <v>0</v>
      </c>
    </row>
    <row r="14" spans="2:30">
      <c r="B14" s="625"/>
      <c r="C14" s="126"/>
      <c r="D14" s="108"/>
      <c r="E14" s="552"/>
      <c r="F14" s="110">
        <v>0</v>
      </c>
      <c r="G14" s="109">
        <f t="shared" si="0"/>
        <v>0</v>
      </c>
      <c r="H14" s="30"/>
      <c r="I14" s="628"/>
      <c r="J14" s="162"/>
      <c r="K14" s="163"/>
      <c r="L14" s="163"/>
      <c r="M14" s="164"/>
      <c r="O14" s="631"/>
      <c r="P14" s="112"/>
      <c r="Q14" s="113"/>
      <c r="R14" s="114"/>
      <c r="S14" s="114"/>
      <c r="T14" s="114">
        <f t="shared" si="1"/>
        <v>0</v>
      </c>
      <c r="V14" s="108"/>
      <c r="W14" s="122"/>
      <c r="Y14" s="126"/>
      <c r="Z14" s="109"/>
      <c r="AB14" s="108"/>
      <c r="AC14" s="122">
        <f t="shared" si="2"/>
        <v>0</v>
      </c>
    </row>
    <row r="15" spans="2:30">
      <c r="B15" s="625"/>
      <c r="C15" s="126"/>
      <c r="D15" s="108"/>
      <c r="E15" s="552"/>
      <c r="F15" s="110">
        <v>0</v>
      </c>
      <c r="G15" s="109">
        <f t="shared" si="0"/>
        <v>0</v>
      </c>
      <c r="H15" s="30"/>
      <c r="I15" s="628"/>
      <c r="J15" s="162"/>
      <c r="K15" s="163"/>
      <c r="L15" s="163"/>
      <c r="M15" s="164"/>
      <c r="O15" s="631"/>
      <c r="P15" s="112"/>
      <c r="Q15" s="113"/>
      <c r="R15" s="114"/>
      <c r="S15" s="114"/>
      <c r="T15" s="114">
        <f t="shared" si="1"/>
        <v>0</v>
      </c>
      <c r="V15" s="108"/>
      <c r="W15" s="122"/>
      <c r="Y15" s="126"/>
      <c r="Z15" s="109"/>
      <c r="AB15" s="108"/>
      <c r="AC15" s="122">
        <f t="shared" si="2"/>
        <v>0</v>
      </c>
    </row>
    <row r="16" spans="2:30">
      <c r="B16" s="625"/>
      <c r="C16" s="126"/>
      <c r="D16" s="108"/>
      <c r="E16" s="552"/>
      <c r="F16" s="110">
        <v>0</v>
      </c>
      <c r="G16" s="109">
        <f t="shared" si="0"/>
        <v>0</v>
      </c>
      <c r="H16" s="30"/>
      <c r="I16" s="628"/>
      <c r="J16" s="162"/>
      <c r="K16" s="163"/>
      <c r="L16" s="163"/>
      <c r="M16" s="164"/>
      <c r="O16" s="631"/>
      <c r="P16" s="112"/>
      <c r="Q16" s="113"/>
      <c r="R16" s="114"/>
      <c r="S16" s="114"/>
      <c r="T16" s="114">
        <f t="shared" si="1"/>
        <v>0</v>
      </c>
      <c r="V16" s="108"/>
      <c r="W16" s="122"/>
      <c r="Y16" s="126"/>
      <c r="Z16" s="109"/>
      <c r="AB16" s="108"/>
      <c r="AC16" s="122">
        <f t="shared" si="2"/>
        <v>0</v>
      </c>
    </row>
    <row r="17" spans="2:29">
      <c r="B17" s="625"/>
      <c r="C17" s="126"/>
      <c r="D17" s="108"/>
      <c r="E17" s="552"/>
      <c r="F17" s="110">
        <v>0</v>
      </c>
      <c r="G17" s="109">
        <f t="shared" si="0"/>
        <v>0</v>
      </c>
      <c r="H17" s="30"/>
      <c r="I17" s="628"/>
      <c r="J17" s="162"/>
      <c r="K17" s="163"/>
      <c r="L17" s="163"/>
      <c r="M17" s="164"/>
      <c r="O17" s="631"/>
      <c r="P17" s="112"/>
      <c r="Q17" s="113"/>
      <c r="R17" s="114"/>
      <c r="S17" s="114"/>
      <c r="T17" s="114">
        <f t="shared" si="1"/>
        <v>0</v>
      </c>
      <c r="V17" s="108"/>
      <c r="W17" s="122"/>
      <c r="Y17" s="126"/>
      <c r="Z17" s="109"/>
      <c r="AB17" s="108"/>
      <c r="AC17" s="122">
        <f t="shared" si="2"/>
        <v>0</v>
      </c>
    </row>
    <row r="18" spans="2:29">
      <c r="B18" s="625"/>
      <c r="C18" s="126"/>
      <c r="D18" s="108"/>
      <c r="E18" s="552"/>
      <c r="F18" s="110">
        <v>0</v>
      </c>
      <c r="G18" s="109">
        <f t="shared" si="0"/>
        <v>0</v>
      </c>
      <c r="H18" s="30"/>
      <c r="I18" s="628"/>
      <c r="J18" s="162"/>
      <c r="K18" s="163"/>
      <c r="L18" s="163"/>
      <c r="M18" s="164"/>
      <c r="O18" s="631"/>
      <c r="P18" s="112"/>
      <c r="Q18" s="113"/>
      <c r="R18" s="114"/>
      <c r="S18" s="114"/>
      <c r="T18" s="114">
        <f t="shared" si="1"/>
        <v>0</v>
      </c>
      <c r="V18" s="108"/>
      <c r="W18" s="122"/>
      <c r="Y18" s="126"/>
      <c r="Z18" s="109"/>
      <c r="AB18" s="108"/>
      <c r="AC18" s="122">
        <f t="shared" si="2"/>
        <v>0</v>
      </c>
    </row>
    <row r="19" spans="2:29">
      <c r="B19" s="625"/>
      <c r="C19" s="126"/>
      <c r="D19" s="108"/>
      <c r="E19" s="552"/>
      <c r="F19" s="110">
        <v>0</v>
      </c>
      <c r="G19" s="109">
        <f t="shared" si="0"/>
        <v>0</v>
      </c>
      <c r="H19" s="30"/>
      <c r="I19" s="628"/>
      <c r="J19" s="162"/>
      <c r="K19" s="163"/>
      <c r="L19" s="163"/>
      <c r="M19" s="164"/>
      <c r="O19" s="631"/>
      <c r="P19" s="112"/>
      <c r="Q19" s="113"/>
      <c r="R19" s="114"/>
      <c r="S19" s="114"/>
      <c r="T19" s="114">
        <f t="shared" si="1"/>
        <v>0</v>
      </c>
      <c r="V19" s="108"/>
      <c r="W19" s="122"/>
      <c r="Y19" s="126"/>
      <c r="Z19" s="109"/>
      <c r="AB19" s="108"/>
      <c r="AC19" s="122">
        <f t="shared" si="2"/>
        <v>0</v>
      </c>
    </row>
    <row r="20" spans="2:29">
      <c r="B20" s="625"/>
      <c r="C20" s="126"/>
      <c r="D20" s="108"/>
      <c r="E20" s="552"/>
      <c r="F20" s="110">
        <v>0</v>
      </c>
      <c r="G20" s="109">
        <f t="shared" si="0"/>
        <v>0</v>
      </c>
      <c r="H20" s="30"/>
      <c r="I20" s="628"/>
      <c r="J20" s="162"/>
      <c r="K20" s="163"/>
      <c r="L20" s="163"/>
      <c r="M20" s="164"/>
      <c r="O20" s="631"/>
      <c r="P20" s="112"/>
      <c r="Q20" s="113"/>
      <c r="R20" s="114"/>
      <c r="S20" s="114"/>
      <c r="T20" s="114">
        <f t="shared" si="1"/>
        <v>0</v>
      </c>
      <c r="V20" s="108"/>
      <c r="W20" s="122"/>
      <c r="Y20" s="126"/>
      <c r="Z20" s="109"/>
      <c r="AB20" s="108"/>
      <c r="AC20" s="122">
        <f t="shared" si="2"/>
        <v>0</v>
      </c>
    </row>
    <row r="21" spans="2:29">
      <c r="B21" s="625"/>
      <c r="C21" s="126"/>
      <c r="D21" s="108"/>
      <c r="E21" s="552"/>
      <c r="F21" s="110">
        <v>0</v>
      </c>
      <c r="G21" s="109">
        <f t="shared" si="0"/>
        <v>0</v>
      </c>
      <c r="H21" s="30"/>
      <c r="I21" s="628"/>
      <c r="J21" s="162"/>
      <c r="K21" s="163"/>
      <c r="L21" s="163"/>
      <c r="M21" s="164"/>
      <c r="O21" s="631"/>
      <c r="P21" s="112"/>
      <c r="Q21" s="113"/>
      <c r="R21" s="114"/>
      <c r="S21" s="114"/>
      <c r="T21" s="114">
        <f t="shared" si="1"/>
        <v>0</v>
      </c>
      <c r="V21" s="108"/>
      <c r="W21" s="122"/>
      <c r="Y21" s="126"/>
      <c r="Z21" s="109"/>
      <c r="AB21" s="108"/>
      <c r="AC21" s="122">
        <f t="shared" si="2"/>
        <v>0</v>
      </c>
    </row>
    <row r="22" spans="2:29">
      <c r="B22" s="625"/>
      <c r="C22" s="126"/>
      <c r="D22" s="108"/>
      <c r="E22" s="552"/>
      <c r="F22" s="110">
        <v>0</v>
      </c>
      <c r="G22" s="109">
        <f t="shared" si="0"/>
        <v>0</v>
      </c>
      <c r="H22" s="30"/>
      <c r="I22" s="628"/>
      <c r="J22" s="162"/>
      <c r="K22" s="163"/>
      <c r="L22" s="163"/>
      <c r="M22" s="164"/>
      <c r="O22" s="631"/>
      <c r="P22" s="112"/>
      <c r="Q22" s="113"/>
      <c r="R22" s="114"/>
      <c r="S22" s="114"/>
      <c r="T22" s="114">
        <f t="shared" si="1"/>
        <v>0</v>
      </c>
      <c r="V22" s="108"/>
      <c r="W22" s="122"/>
      <c r="Y22" s="126"/>
      <c r="Z22" s="109"/>
      <c r="AB22" s="108"/>
      <c r="AC22" s="122">
        <f t="shared" si="2"/>
        <v>0</v>
      </c>
    </row>
    <row r="23" spans="2:29">
      <c r="B23" s="625"/>
      <c r="C23" s="126"/>
      <c r="D23" s="108"/>
      <c r="E23" s="552"/>
      <c r="F23" s="110">
        <v>0</v>
      </c>
      <c r="G23" s="109">
        <f t="shared" si="0"/>
        <v>0</v>
      </c>
      <c r="H23" s="30"/>
      <c r="I23" s="628"/>
      <c r="J23" s="162"/>
      <c r="K23" s="163"/>
      <c r="L23" s="163"/>
      <c r="M23" s="164"/>
      <c r="O23" s="631"/>
      <c r="P23" s="112"/>
      <c r="Q23" s="113"/>
      <c r="R23" s="114"/>
      <c r="S23" s="114"/>
      <c r="T23" s="114">
        <f t="shared" si="1"/>
        <v>0</v>
      </c>
      <c r="V23" s="108"/>
      <c r="W23" s="122"/>
      <c r="Y23" s="126"/>
      <c r="Z23" s="109"/>
      <c r="AB23" s="108"/>
      <c r="AC23" s="122">
        <f t="shared" si="2"/>
        <v>0</v>
      </c>
    </row>
    <row r="24" spans="2:29">
      <c r="B24" s="625"/>
      <c r="C24" s="126"/>
      <c r="D24" s="108"/>
      <c r="E24" s="552"/>
      <c r="F24" s="110">
        <v>0</v>
      </c>
      <c r="G24" s="109">
        <f t="shared" si="0"/>
        <v>0</v>
      </c>
      <c r="H24" s="30"/>
      <c r="I24" s="628"/>
      <c r="J24" s="162"/>
      <c r="K24" s="163"/>
      <c r="L24" s="163"/>
      <c r="M24" s="164"/>
      <c r="O24" s="631"/>
      <c r="P24" s="112"/>
      <c r="Q24" s="113"/>
      <c r="R24" s="114"/>
      <c r="S24" s="114"/>
      <c r="T24" s="114">
        <f t="shared" si="1"/>
        <v>0</v>
      </c>
      <c r="V24" s="108"/>
      <c r="W24" s="122"/>
      <c r="Y24" s="126"/>
      <c r="Z24" s="109"/>
      <c r="AB24" s="108"/>
      <c r="AC24" s="122">
        <f t="shared" si="2"/>
        <v>0</v>
      </c>
    </row>
    <row r="25" spans="2:29">
      <c r="B25" s="625"/>
      <c r="C25" s="126"/>
      <c r="D25" s="108"/>
      <c r="E25" s="552"/>
      <c r="F25" s="110">
        <v>0</v>
      </c>
      <c r="G25" s="109">
        <f t="shared" si="0"/>
        <v>0</v>
      </c>
      <c r="H25" s="30"/>
      <c r="I25" s="628"/>
      <c r="J25" s="162"/>
      <c r="K25" s="163"/>
      <c r="L25" s="163"/>
      <c r="M25" s="164"/>
      <c r="O25" s="631"/>
      <c r="P25" s="112"/>
      <c r="Q25" s="113"/>
      <c r="R25" s="114"/>
      <c r="S25" s="114"/>
      <c r="T25" s="114">
        <f t="shared" si="1"/>
        <v>0</v>
      </c>
      <c r="V25" s="108"/>
      <c r="W25" s="122"/>
      <c r="Y25" s="126"/>
      <c r="Z25" s="109"/>
      <c r="AB25" s="108"/>
      <c r="AC25" s="122">
        <f t="shared" si="2"/>
        <v>0</v>
      </c>
    </row>
    <row r="26" spans="2:29">
      <c r="B26" s="625"/>
      <c r="C26" s="126"/>
      <c r="D26" s="108"/>
      <c r="E26" s="552"/>
      <c r="F26" s="110">
        <v>0</v>
      </c>
      <c r="G26" s="109">
        <f t="shared" si="0"/>
        <v>0</v>
      </c>
      <c r="H26" s="30"/>
      <c r="I26" s="628"/>
      <c r="J26" s="162"/>
      <c r="K26" s="163"/>
      <c r="L26" s="163"/>
      <c r="M26" s="164"/>
      <c r="O26" s="631"/>
      <c r="P26" s="112"/>
      <c r="Q26" s="113"/>
      <c r="R26" s="114"/>
      <c r="S26" s="114"/>
      <c r="T26" s="114">
        <f t="shared" si="1"/>
        <v>0</v>
      </c>
      <c r="V26" s="108"/>
      <c r="W26" s="122"/>
      <c r="Y26" s="126"/>
      <c r="Z26" s="109"/>
      <c r="AB26" s="108"/>
      <c r="AC26" s="122">
        <f t="shared" si="2"/>
        <v>0</v>
      </c>
    </row>
    <row r="27" spans="2:29">
      <c r="B27" s="625"/>
      <c r="C27" s="126"/>
      <c r="D27" s="108"/>
      <c r="E27" s="552"/>
      <c r="F27" s="110">
        <v>0</v>
      </c>
      <c r="G27" s="109">
        <f t="shared" si="0"/>
        <v>0</v>
      </c>
      <c r="H27" s="30"/>
      <c r="I27" s="628"/>
      <c r="J27" s="162"/>
      <c r="K27" s="163"/>
      <c r="L27" s="163"/>
      <c r="M27" s="164"/>
      <c r="O27" s="631"/>
      <c r="P27" s="112"/>
      <c r="Q27" s="113"/>
      <c r="R27" s="114"/>
      <c r="S27" s="114"/>
      <c r="T27" s="114">
        <f t="shared" si="1"/>
        <v>0</v>
      </c>
      <c r="V27" s="108"/>
      <c r="W27" s="122"/>
      <c r="Y27" s="126"/>
      <c r="Z27" s="109"/>
      <c r="AB27" s="108"/>
      <c r="AC27" s="122">
        <f t="shared" si="2"/>
        <v>0</v>
      </c>
    </row>
    <row r="28" spans="2:29">
      <c r="B28" s="625"/>
      <c r="C28" s="126"/>
      <c r="D28" s="108"/>
      <c r="E28" s="552"/>
      <c r="F28" s="110">
        <v>0</v>
      </c>
      <c r="G28" s="109">
        <f t="shared" si="0"/>
        <v>0</v>
      </c>
      <c r="H28" s="30"/>
      <c r="I28" s="628"/>
      <c r="J28" s="162"/>
      <c r="K28" s="163"/>
      <c r="L28" s="163"/>
      <c r="M28" s="164"/>
      <c r="O28" s="631"/>
      <c r="P28" s="112"/>
      <c r="Q28" s="113"/>
      <c r="R28" s="114"/>
      <c r="S28" s="114"/>
      <c r="T28" s="114">
        <f t="shared" si="1"/>
        <v>0</v>
      </c>
      <c r="V28" s="108"/>
      <c r="W28" s="122"/>
      <c r="Y28" s="126"/>
      <c r="Z28" s="109"/>
      <c r="AB28" s="108"/>
      <c r="AC28" s="122">
        <f t="shared" si="2"/>
        <v>0</v>
      </c>
    </row>
    <row r="29" spans="2:29">
      <c r="B29" s="625"/>
      <c r="C29" s="126"/>
      <c r="D29" s="108"/>
      <c r="E29" s="552"/>
      <c r="F29" s="110">
        <v>0</v>
      </c>
      <c r="G29" s="109">
        <f t="shared" si="0"/>
        <v>0</v>
      </c>
      <c r="H29" s="30"/>
      <c r="I29" s="628"/>
      <c r="J29" s="162"/>
      <c r="K29" s="163"/>
      <c r="L29" s="163"/>
      <c r="M29" s="164"/>
      <c r="O29" s="631"/>
      <c r="P29" s="112"/>
      <c r="Q29" s="113"/>
      <c r="R29" s="114"/>
      <c r="S29" s="114"/>
      <c r="T29" s="114">
        <f t="shared" si="1"/>
        <v>0</v>
      </c>
      <c r="V29" s="108"/>
      <c r="W29" s="122"/>
      <c r="Y29" s="126"/>
      <c r="Z29" s="109"/>
      <c r="AB29" s="108"/>
      <c r="AC29" s="122">
        <f t="shared" si="2"/>
        <v>0</v>
      </c>
    </row>
    <row r="30" spans="2:29">
      <c r="B30" s="625"/>
      <c r="C30" s="126"/>
      <c r="D30" s="108"/>
      <c r="E30" s="552"/>
      <c r="F30" s="110">
        <v>0</v>
      </c>
      <c r="G30" s="109">
        <f t="shared" si="0"/>
        <v>0</v>
      </c>
      <c r="H30" s="30"/>
      <c r="I30" s="628"/>
      <c r="J30" s="162"/>
      <c r="K30" s="163"/>
      <c r="L30" s="163"/>
      <c r="M30" s="164"/>
      <c r="O30" s="631"/>
      <c r="P30" s="112"/>
      <c r="Q30" s="113"/>
      <c r="R30" s="114"/>
      <c r="S30" s="114"/>
      <c r="T30" s="114">
        <f t="shared" si="1"/>
        <v>0</v>
      </c>
      <c r="V30" s="108"/>
      <c r="W30" s="122"/>
      <c r="Y30" s="126"/>
      <c r="Z30" s="109"/>
      <c r="AB30" s="108"/>
      <c r="AC30" s="122">
        <f t="shared" si="2"/>
        <v>0</v>
      </c>
    </row>
    <row r="31" spans="2:29">
      <c r="B31" s="625"/>
      <c r="C31" s="126"/>
      <c r="D31" s="108"/>
      <c r="E31" s="552"/>
      <c r="F31" s="110">
        <v>0</v>
      </c>
      <c r="G31" s="109">
        <f t="shared" si="0"/>
        <v>0</v>
      </c>
      <c r="H31" s="30"/>
      <c r="I31" s="628"/>
      <c r="J31" s="167"/>
      <c r="K31" s="167"/>
      <c r="L31" s="167"/>
      <c r="M31" s="164"/>
      <c r="O31" s="631"/>
      <c r="P31" s="112"/>
      <c r="Q31" s="113"/>
      <c r="R31" s="114"/>
      <c r="S31" s="114"/>
      <c r="T31" s="114">
        <f t="shared" si="1"/>
        <v>0</v>
      </c>
      <c r="V31" s="108"/>
      <c r="W31" s="122"/>
      <c r="Y31" s="126"/>
      <c r="Z31" s="109"/>
      <c r="AB31" s="108"/>
      <c r="AC31" s="122">
        <f t="shared" si="2"/>
        <v>0</v>
      </c>
    </row>
    <row r="32" spans="2:29">
      <c r="B32" s="625"/>
      <c r="C32" s="126"/>
      <c r="D32" s="108"/>
      <c r="E32" s="552"/>
      <c r="F32" s="110">
        <v>0</v>
      </c>
      <c r="G32" s="109">
        <f t="shared" si="0"/>
        <v>0</v>
      </c>
      <c r="H32" s="30"/>
      <c r="I32" s="628"/>
      <c r="J32" s="167"/>
      <c r="K32" s="167"/>
      <c r="L32" s="167"/>
      <c r="M32" s="164"/>
      <c r="O32" s="631"/>
      <c r="P32" s="112"/>
      <c r="Q32" s="113"/>
      <c r="R32" s="114"/>
      <c r="S32" s="114"/>
      <c r="T32" s="114">
        <f t="shared" si="1"/>
        <v>0</v>
      </c>
      <c r="V32" s="108"/>
      <c r="W32" s="122"/>
      <c r="Y32" s="126"/>
      <c r="Z32" s="109"/>
      <c r="AB32" s="108"/>
      <c r="AC32" s="122">
        <f t="shared" si="2"/>
        <v>0</v>
      </c>
    </row>
    <row r="33" spans="2:29">
      <c r="B33" s="625"/>
      <c r="C33" s="126"/>
      <c r="D33" s="108"/>
      <c r="E33" s="552"/>
      <c r="F33" s="110">
        <v>0</v>
      </c>
      <c r="G33" s="109">
        <f t="shared" si="0"/>
        <v>0</v>
      </c>
      <c r="H33" s="30"/>
      <c r="I33" s="628"/>
      <c r="J33" s="167"/>
      <c r="K33" s="167"/>
      <c r="L33" s="167"/>
      <c r="M33" s="164"/>
      <c r="O33" s="631"/>
      <c r="P33" s="112"/>
      <c r="Q33" s="113"/>
      <c r="R33" s="114"/>
      <c r="S33" s="114"/>
      <c r="T33" s="114">
        <f t="shared" si="1"/>
        <v>0</v>
      </c>
      <c r="V33" s="108"/>
      <c r="W33" s="122"/>
      <c r="Y33" s="126"/>
      <c r="Z33" s="109"/>
      <c r="AB33" s="108"/>
      <c r="AC33" s="122">
        <f t="shared" si="2"/>
        <v>0</v>
      </c>
    </row>
    <row r="34" spans="2:29">
      <c r="B34" s="625"/>
      <c r="C34" s="126"/>
      <c r="D34" s="108"/>
      <c r="E34" s="552"/>
      <c r="F34" s="110">
        <v>0</v>
      </c>
      <c r="G34" s="109">
        <f t="shared" si="0"/>
        <v>0</v>
      </c>
      <c r="H34" s="30"/>
      <c r="I34" s="628"/>
      <c r="J34" s="168"/>
      <c r="K34" s="169"/>
      <c r="L34" s="169"/>
      <c r="M34" s="164"/>
      <c r="O34" s="631"/>
      <c r="P34" s="112"/>
      <c r="Q34" s="113"/>
      <c r="R34" s="114"/>
      <c r="S34" s="114"/>
      <c r="T34" s="114">
        <f t="shared" si="1"/>
        <v>0</v>
      </c>
      <c r="V34" s="108"/>
      <c r="W34" s="122"/>
      <c r="Y34" s="126"/>
      <c r="Z34" s="109"/>
      <c r="AB34" s="108"/>
      <c r="AC34" s="122">
        <f t="shared" si="2"/>
        <v>0</v>
      </c>
    </row>
    <row r="35" spans="2:29">
      <c r="B35" s="625"/>
      <c r="C35" s="126"/>
      <c r="D35" s="108"/>
      <c r="E35" s="552"/>
      <c r="F35" s="110">
        <v>0</v>
      </c>
      <c r="G35" s="109">
        <f t="shared" si="0"/>
        <v>0</v>
      </c>
      <c r="H35" s="30"/>
      <c r="I35" s="629"/>
      <c r="O35" s="632"/>
      <c r="P35" s="130"/>
      <c r="Q35" s="131"/>
      <c r="R35" s="132"/>
      <c r="S35" s="133"/>
      <c r="T35" s="114">
        <f t="shared" si="1"/>
        <v>0</v>
      </c>
      <c r="V35" s="108"/>
      <c r="W35" s="122"/>
      <c r="Y35" s="126"/>
      <c r="Z35" s="109"/>
      <c r="AB35" s="108"/>
      <c r="AC35" s="122">
        <f t="shared" si="2"/>
        <v>0</v>
      </c>
    </row>
    <row r="36" spans="2:29">
      <c r="B36" s="626"/>
      <c r="C36" s="126"/>
      <c r="D36" s="108"/>
      <c r="E36" s="552"/>
      <c r="F36" s="110">
        <v>0</v>
      </c>
      <c r="G36" s="109">
        <f t="shared" si="0"/>
        <v>0</v>
      </c>
      <c r="H36" s="30"/>
      <c r="R36" s="134"/>
      <c r="V36" s="108"/>
      <c r="W36" s="122"/>
      <c r="Y36" s="126"/>
      <c r="Z36" s="109"/>
      <c r="AB36" s="108"/>
      <c r="AC36" s="122">
        <f t="shared" si="2"/>
        <v>0</v>
      </c>
    </row>
    <row r="37" spans="2:29">
      <c r="B37" s="115" t="s">
        <v>26</v>
      </c>
      <c r="C37" s="134"/>
      <c r="D37" s="135">
        <f>SUM(D4:D36)</f>
        <v>12</v>
      </c>
      <c r="E37" s="136">
        <f>G37/D37</f>
        <v>40.042500000000004</v>
      </c>
      <c r="F37" s="137"/>
      <c r="G37" s="138">
        <f>SUM(G4:G36)</f>
        <v>480.51000000000005</v>
      </c>
      <c r="V37" s="108"/>
      <c r="W37" s="122"/>
      <c r="Y37" s="126"/>
      <c r="Z37" s="109"/>
      <c r="AB37" s="108"/>
      <c r="AC37" s="122">
        <f>(T36)</f>
        <v>0</v>
      </c>
    </row>
    <row r="38" spans="2:29">
      <c r="E38" s="139" t="s">
        <v>27</v>
      </c>
      <c r="W38" s="140">
        <f>SUM(W5:W37)</f>
        <v>12.419999999999998</v>
      </c>
      <c r="Z38" s="140">
        <f>SUM(Z5:Z37)</f>
        <v>3.3</v>
      </c>
    </row>
  </sheetData>
  <mergeCells count="9">
    <mergeCell ref="AB2:AC2"/>
    <mergeCell ref="V3:W3"/>
    <mergeCell ref="Y3:Z3"/>
    <mergeCell ref="AB3:AC3"/>
    <mergeCell ref="B4:B36"/>
    <mergeCell ref="I4:I35"/>
    <mergeCell ref="O4:O35"/>
    <mergeCell ref="B2:C2"/>
    <mergeCell ref="D2:G2"/>
  </mergeCells>
  <hyperlinks>
    <hyperlink ref="B3" location="CARTEIRA!A1" display="CARTEIRA!A1" xr:uid="{00000000-0004-0000-1900-000000000000}"/>
    <hyperlink ref="V3:W3" location="DIVIDENDO!A1" display="DIVIDENDO" xr:uid="{00000000-0004-0000-1900-000001000000}"/>
  </hyperlink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5"/>
  </sheetPr>
  <dimension ref="A2:AE38"/>
  <sheetViews>
    <sheetView zoomScale="80" zoomScaleNormal="80" workbookViewId="0"/>
  </sheetViews>
  <sheetFormatPr defaultColWidth="0" defaultRowHeight="15"/>
  <cols>
    <col min="1" max="1" width="1.28515625" style="104" customWidth="1"/>
    <col min="2" max="2" width="9.140625" style="104" customWidth="1"/>
    <col min="3" max="3" width="12" style="104" bestFit="1" customWidth="1"/>
    <col min="4" max="4" width="9.140625" style="104" customWidth="1"/>
    <col min="5" max="5" width="13.42578125" style="104" bestFit="1" customWidth="1"/>
    <col min="6" max="6" width="10" style="104" bestFit="1" customWidth="1"/>
    <col min="7" max="7" width="11.7109375" style="104" bestFit="1" customWidth="1"/>
    <col min="8" max="8" width="1.7109375" style="104" customWidth="1"/>
    <col min="9" max="9" width="9.140625" style="104" customWidth="1"/>
    <col min="10" max="10" width="12.28515625" style="104" bestFit="1" customWidth="1"/>
    <col min="11" max="12" width="9.140625" style="104" customWidth="1"/>
    <col min="13" max="13" width="11.7109375" style="104" bestFit="1" customWidth="1"/>
    <col min="14" max="14" width="1.28515625" style="104" customWidth="1"/>
    <col min="15" max="15" width="9.140625" style="104" customWidth="1"/>
    <col min="16" max="16" width="10.7109375" style="104" bestFit="1" customWidth="1"/>
    <col min="17" max="18" width="9.140625" style="104" customWidth="1"/>
    <col min="19" max="19" width="10.28515625" style="104" bestFit="1" customWidth="1"/>
    <col min="20" max="20" width="10.140625" style="104" bestFit="1" customWidth="1"/>
    <col min="21" max="21" width="2.42578125" style="104" customWidth="1"/>
    <col min="22" max="22" width="11" style="104" bestFit="1" customWidth="1"/>
    <col min="23" max="23" width="9.140625" style="104" customWidth="1"/>
    <col min="24" max="24" width="1.42578125" style="104" customWidth="1"/>
    <col min="25" max="25" width="12.85546875" style="104" bestFit="1" customWidth="1"/>
    <col min="26" max="27" width="9.140625" style="104" customWidth="1"/>
    <col min="28" max="28" width="10.7109375" style="104" bestFit="1" customWidth="1"/>
    <col min="29" max="29" width="10.140625" style="104" bestFit="1" customWidth="1"/>
    <col min="30" max="30" width="9.140625" style="104" customWidth="1"/>
    <col min="31" max="31" width="0" style="104" hidden="1" customWidth="1"/>
    <col min="32" max="16384" width="9.140625" style="104" hidden="1"/>
  </cols>
  <sheetData>
    <row r="2" spans="2:30">
      <c r="B2" s="637">
        <v>52548435000179</v>
      </c>
      <c r="C2" s="638"/>
      <c r="D2" s="674" t="s">
        <v>102</v>
      </c>
      <c r="E2" s="675"/>
      <c r="F2" s="675"/>
      <c r="G2" s="675"/>
      <c r="M2" s="105" t="s">
        <v>2</v>
      </c>
      <c r="S2" s="30" t="s">
        <v>3</v>
      </c>
      <c r="T2" s="32" t="s">
        <v>4</v>
      </c>
      <c r="AB2" s="620" t="s">
        <v>5</v>
      </c>
      <c r="AC2" s="620"/>
    </row>
    <row r="3" spans="2:30" ht="27.75">
      <c r="B3" s="44" t="s">
        <v>103</v>
      </c>
      <c r="C3" s="331" t="s">
        <v>7</v>
      </c>
      <c r="D3" s="331" t="s">
        <v>8</v>
      </c>
      <c r="E3" s="331" t="s">
        <v>9</v>
      </c>
      <c r="F3" s="331" t="s">
        <v>10</v>
      </c>
      <c r="G3" s="330" t="s">
        <v>11</v>
      </c>
      <c r="I3" s="44" t="str">
        <f>(B3)</f>
        <v>JSLG3</v>
      </c>
      <c r="J3" s="331" t="s">
        <v>7</v>
      </c>
      <c r="K3" s="331" t="s">
        <v>8</v>
      </c>
      <c r="L3" s="331" t="s">
        <v>9</v>
      </c>
      <c r="M3" s="331" t="s">
        <v>12</v>
      </c>
      <c r="O3" s="44" t="str">
        <f>(B3)</f>
        <v>JSLG3</v>
      </c>
      <c r="P3" s="330" t="s">
        <v>13</v>
      </c>
      <c r="Q3" s="331" t="s">
        <v>8</v>
      </c>
      <c r="R3" s="330" t="s">
        <v>14</v>
      </c>
      <c r="S3" s="331" t="s">
        <v>15</v>
      </c>
      <c r="T3" s="331" t="s">
        <v>16</v>
      </c>
      <c r="V3" s="621" t="s">
        <v>17</v>
      </c>
      <c r="W3" s="621"/>
      <c r="Y3" s="622" t="s">
        <v>18</v>
      </c>
      <c r="Z3" s="622"/>
      <c r="AA3" s="106" t="s">
        <v>19</v>
      </c>
      <c r="AB3" s="623" t="s">
        <v>20</v>
      </c>
      <c r="AC3" s="623"/>
    </row>
    <row r="4" spans="2:30">
      <c r="B4" s="624" t="s">
        <v>21</v>
      </c>
      <c r="C4" s="107">
        <v>44167</v>
      </c>
      <c r="D4" s="108">
        <v>1</v>
      </c>
      <c r="E4" s="109">
        <v>9.9600000000000009</v>
      </c>
      <c r="F4" s="110">
        <v>0</v>
      </c>
      <c r="G4" s="383">
        <f>(E4+F4)*D4</f>
        <v>9.9600000000000009</v>
      </c>
      <c r="H4" s="30"/>
      <c r="I4" s="627" t="s">
        <v>2</v>
      </c>
      <c r="J4" s="398">
        <v>2020</v>
      </c>
      <c r="K4" s="423">
        <v>1</v>
      </c>
      <c r="L4" s="423">
        <v>9.9600000000000009</v>
      </c>
      <c r="M4" s="424">
        <v>9.9600000000000009</v>
      </c>
      <c r="O4" s="630" t="s">
        <v>4</v>
      </c>
      <c r="P4" s="112"/>
      <c r="Q4" s="113"/>
      <c r="R4" s="114"/>
      <c r="S4" s="114"/>
      <c r="T4" s="114">
        <f>(R4*Q4)+S4</f>
        <v>0</v>
      </c>
      <c r="V4" s="108" t="s">
        <v>22</v>
      </c>
      <c r="W4" s="108" t="s">
        <v>23</v>
      </c>
      <c r="Y4" s="108" t="s">
        <v>22</v>
      </c>
      <c r="Z4" s="108" t="s">
        <v>23</v>
      </c>
      <c r="AA4" s="32" t="s">
        <v>24</v>
      </c>
      <c r="AB4" s="108" t="s">
        <v>25</v>
      </c>
      <c r="AC4" s="108" t="s">
        <v>23</v>
      </c>
      <c r="AD4" s="115"/>
    </row>
    <row r="5" spans="2:30">
      <c r="B5" s="625"/>
      <c r="C5" s="107">
        <v>44260</v>
      </c>
      <c r="D5" s="108">
        <v>4</v>
      </c>
      <c r="E5" s="109">
        <v>9.36</v>
      </c>
      <c r="F5" s="110">
        <v>0</v>
      </c>
      <c r="G5" s="383">
        <f t="shared" ref="G5:G36" si="0">(E5+F5)*D5</f>
        <v>37.44</v>
      </c>
      <c r="H5" s="30"/>
      <c r="I5" s="628"/>
      <c r="J5" s="398">
        <v>2021</v>
      </c>
      <c r="K5" s="423">
        <v>10</v>
      </c>
      <c r="L5" s="423">
        <v>8.5299999999999994</v>
      </c>
      <c r="M5" s="424">
        <v>85.3</v>
      </c>
      <c r="O5" s="631"/>
      <c r="P5" s="118"/>
      <c r="Q5" s="119"/>
      <c r="R5" s="120"/>
      <c r="S5" s="120"/>
      <c r="T5" s="114">
        <f t="shared" ref="T5:T35" si="1">(R5*Q5)+S5</f>
        <v>0</v>
      </c>
      <c r="V5" s="121">
        <v>44698</v>
      </c>
      <c r="W5" s="122">
        <v>2.16</v>
      </c>
      <c r="Y5" s="121">
        <v>44225</v>
      </c>
      <c r="Z5" s="109">
        <v>0.05</v>
      </c>
      <c r="AA5" s="32"/>
      <c r="AB5" s="121"/>
      <c r="AC5" s="122">
        <f>(T4)</f>
        <v>0</v>
      </c>
    </row>
    <row r="6" spans="2:30">
      <c r="B6" s="625"/>
      <c r="C6" s="107">
        <v>44636</v>
      </c>
      <c r="D6" s="108">
        <v>5</v>
      </c>
      <c r="E6" s="109">
        <v>7.55</v>
      </c>
      <c r="F6" s="110">
        <v>0.03</v>
      </c>
      <c r="G6" s="383">
        <f t="shared" si="0"/>
        <v>37.9</v>
      </c>
      <c r="H6" s="30"/>
      <c r="I6" s="628"/>
      <c r="J6" s="123"/>
      <c r="K6" s="124"/>
      <c r="L6" s="124"/>
      <c r="M6" s="111"/>
      <c r="O6" s="631"/>
      <c r="P6" s="112"/>
      <c r="Q6" s="113"/>
      <c r="R6" s="114"/>
      <c r="S6" s="114"/>
      <c r="T6" s="114">
        <f t="shared" si="1"/>
        <v>0</v>
      </c>
      <c r="V6" s="158"/>
      <c r="W6" s="159"/>
      <c r="Y6" s="121">
        <v>44337</v>
      </c>
      <c r="Z6" s="109">
        <v>0.39</v>
      </c>
      <c r="AA6" s="32"/>
      <c r="AB6" s="125"/>
      <c r="AC6" s="122">
        <f t="shared" ref="AC6:AC36" si="2">(T5)</f>
        <v>0</v>
      </c>
    </row>
    <row r="7" spans="2:30">
      <c r="B7" s="625"/>
      <c r="C7" s="107">
        <v>44729</v>
      </c>
      <c r="D7" s="108">
        <v>10</v>
      </c>
      <c r="E7" s="109">
        <v>5.4</v>
      </c>
      <c r="F7" s="110">
        <v>0.02</v>
      </c>
      <c r="G7" s="383">
        <f t="shared" si="0"/>
        <v>54.2</v>
      </c>
      <c r="H7" s="30"/>
      <c r="I7" s="628"/>
      <c r="J7" s="123"/>
      <c r="K7" s="124"/>
      <c r="L7" s="124"/>
      <c r="M7" s="111"/>
      <c r="O7" s="631"/>
      <c r="P7" s="112"/>
      <c r="Q7" s="113"/>
      <c r="R7" s="114"/>
      <c r="S7" s="114"/>
      <c r="T7" s="114">
        <f t="shared" si="1"/>
        <v>0</v>
      </c>
      <c r="V7" s="121"/>
      <c r="W7" s="122"/>
      <c r="Y7" s="407">
        <f>SUM(Z5:Z6)</f>
        <v>0.44</v>
      </c>
      <c r="Z7" s="377"/>
      <c r="AB7" s="108"/>
      <c r="AC7" s="122">
        <f t="shared" si="2"/>
        <v>0</v>
      </c>
    </row>
    <row r="8" spans="2:30">
      <c r="B8" s="625"/>
      <c r="C8" s="107"/>
      <c r="D8" s="108"/>
      <c r="E8" s="109"/>
      <c r="F8" s="110">
        <v>0</v>
      </c>
      <c r="G8" s="383">
        <f t="shared" si="0"/>
        <v>0</v>
      </c>
      <c r="H8" s="30"/>
      <c r="I8" s="628"/>
      <c r="J8" s="116"/>
      <c r="K8" s="117"/>
      <c r="L8" s="117"/>
      <c r="M8" s="111"/>
      <c r="O8" s="631"/>
      <c r="P8" s="112"/>
      <c r="Q8" s="113"/>
      <c r="R8" s="114"/>
      <c r="S8" s="114"/>
      <c r="T8" s="114">
        <f t="shared" si="1"/>
        <v>0</v>
      </c>
      <c r="V8" s="108"/>
      <c r="W8" s="122"/>
      <c r="Y8" s="107">
        <v>44592</v>
      </c>
      <c r="Z8" s="109">
        <v>0.68</v>
      </c>
      <c r="AB8" s="108"/>
      <c r="AC8" s="122">
        <f t="shared" si="2"/>
        <v>0</v>
      </c>
    </row>
    <row r="9" spans="2:30">
      <c r="B9" s="625"/>
      <c r="C9" s="107"/>
      <c r="D9" s="108"/>
      <c r="E9" s="109"/>
      <c r="F9" s="110">
        <v>0</v>
      </c>
      <c r="G9" s="383">
        <f t="shared" si="0"/>
        <v>0</v>
      </c>
      <c r="H9" s="30"/>
      <c r="I9" s="628"/>
      <c r="J9" s="123"/>
      <c r="K9" s="124"/>
      <c r="L9" s="124"/>
      <c r="M9" s="111"/>
      <c r="O9" s="631"/>
      <c r="P9" s="112"/>
      <c r="Q9" s="113"/>
      <c r="R9" s="114"/>
      <c r="S9" s="114"/>
      <c r="T9" s="114">
        <f t="shared" si="1"/>
        <v>0</v>
      </c>
      <c r="V9" s="108"/>
      <c r="W9" s="122"/>
      <c r="Y9" s="500"/>
      <c r="Z9" s="200"/>
      <c r="AB9" s="108"/>
      <c r="AC9" s="122">
        <f t="shared" si="2"/>
        <v>0</v>
      </c>
    </row>
    <row r="10" spans="2:30">
      <c r="B10" s="625"/>
      <c r="C10" s="107"/>
      <c r="D10" s="108"/>
      <c r="E10" s="109"/>
      <c r="F10" s="110">
        <v>0</v>
      </c>
      <c r="G10" s="383">
        <f t="shared" si="0"/>
        <v>0</v>
      </c>
      <c r="H10" s="30"/>
      <c r="I10" s="628"/>
      <c r="J10" s="123"/>
      <c r="K10" s="124"/>
      <c r="L10" s="124"/>
      <c r="M10" s="111"/>
      <c r="O10" s="631"/>
      <c r="P10" s="112"/>
      <c r="Q10" s="113"/>
      <c r="R10" s="114"/>
      <c r="S10" s="114"/>
      <c r="T10" s="114">
        <f t="shared" si="1"/>
        <v>0</v>
      </c>
      <c r="V10" s="108"/>
      <c r="W10" s="122"/>
      <c r="Y10" s="107">
        <v>44963</v>
      </c>
      <c r="Z10" s="109">
        <v>4.0199999999999996</v>
      </c>
      <c r="AB10" s="108"/>
      <c r="AC10" s="122">
        <f t="shared" si="2"/>
        <v>0</v>
      </c>
    </row>
    <row r="11" spans="2:30">
      <c r="B11" s="625"/>
      <c r="C11" s="126"/>
      <c r="D11" s="126"/>
      <c r="E11" s="126"/>
      <c r="F11" s="110">
        <v>0</v>
      </c>
      <c r="G11" s="383">
        <f t="shared" si="0"/>
        <v>0</v>
      </c>
      <c r="H11" s="30"/>
      <c r="I11" s="628"/>
      <c r="J11" s="123"/>
      <c r="K11" s="124"/>
      <c r="L11" s="124"/>
      <c r="M11" s="111"/>
      <c r="O11" s="631"/>
      <c r="P11" s="112"/>
      <c r="Q11" s="113"/>
      <c r="R11" s="114"/>
      <c r="S11" s="114"/>
      <c r="T11" s="114">
        <f t="shared" si="1"/>
        <v>0</v>
      </c>
      <c r="V11" s="108"/>
      <c r="W11" s="122"/>
      <c r="Y11" s="126"/>
      <c r="Z11" s="109"/>
      <c r="AB11" s="108"/>
      <c r="AC11" s="122">
        <f t="shared" si="2"/>
        <v>0</v>
      </c>
    </row>
    <row r="12" spans="2:30">
      <c r="B12" s="625"/>
      <c r="C12" s="126"/>
      <c r="D12" s="126"/>
      <c r="E12" s="126"/>
      <c r="F12" s="110">
        <v>0</v>
      </c>
      <c r="G12" s="383">
        <f t="shared" si="0"/>
        <v>0</v>
      </c>
      <c r="H12" s="30"/>
      <c r="I12" s="628"/>
      <c r="J12" s="123"/>
      <c r="K12" s="124"/>
      <c r="L12" s="124"/>
      <c r="M12" s="111"/>
      <c r="O12" s="631"/>
      <c r="P12" s="112"/>
      <c r="Q12" s="113"/>
      <c r="R12" s="114"/>
      <c r="S12" s="114"/>
      <c r="T12" s="114">
        <f t="shared" si="1"/>
        <v>0</v>
      </c>
      <c r="V12" s="108"/>
      <c r="W12" s="122"/>
      <c r="Y12" s="126"/>
      <c r="Z12" s="109"/>
      <c r="AB12" s="108"/>
      <c r="AC12" s="122">
        <f t="shared" si="2"/>
        <v>0</v>
      </c>
    </row>
    <row r="13" spans="2:30">
      <c r="B13" s="625"/>
      <c r="C13" s="126"/>
      <c r="D13" s="126"/>
      <c r="E13" s="126"/>
      <c r="F13" s="110">
        <v>0</v>
      </c>
      <c r="G13" s="383">
        <f t="shared" si="0"/>
        <v>0</v>
      </c>
      <c r="H13" s="30"/>
      <c r="I13" s="628"/>
      <c r="J13" s="123"/>
      <c r="K13" s="124"/>
      <c r="L13" s="124"/>
      <c r="M13" s="111"/>
      <c r="O13" s="631"/>
      <c r="P13" s="112"/>
      <c r="Q13" s="113"/>
      <c r="R13" s="114"/>
      <c r="S13" s="114"/>
      <c r="T13" s="114">
        <f t="shared" si="1"/>
        <v>0</v>
      </c>
      <c r="V13" s="108"/>
      <c r="W13" s="122"/>
      <c r="Y13" s="126"/>
      <c r="Z13" s="109"/>
      <c r="AB13" s="108"/>
      <c r="AC13" s="122">
        <f t="shared" si="2"/>
        <v>0</v>
      </c>
    </row>
    <row r="14" spans="2:30">
      <c r="B14" s="625"/>
      <c r="C14" s="126"/>
      <c r="D14" s="126"/>
      <c r="E14" s="126"/>
      <c r="F14" s="110">
        <v>0</v>
      </c>
      <c r="G14" s="383">
        <f t="shared" si="0"/>
        <v>0</v>
      </c>
      <c r="H14" s="30"/>
      <c r="I14" s="628"/>
      <c r="J14" s="123"/>
      <c r="K14" s="124"/>
      <c r="L14" s="124"/>
      <c r="M14" s="111"/>
      <c r="O14" s="631"/>
      <c r="P14" s="112"/>
      <c r="Q14" s="113"/>
      <c r="R14" s="114"/>
      <c r="S14" s="114"/>
      <c r="T14" s="114">
        <f t="shared" si="1"/>
        <v>0</v>
      </c>
      <c r="V14" s="108"/>
      <c r="W14" s="122"/>
      <c r="Y14" s="126"/>
      <c r="Z14" s="109"/>
      <c r="AB14" s="108"/>
      <c r="AC14" s="122">
        <f t="shared" si="2"/>
        <v>0</v>
      </c>
    </row>
    <row r="15" spans="2:30">
      <c r="B15" s="625"/>
      <c r="C15" s="126"/>
      <c r="D15" s="126"/>
      <c r="E15" s="126"/>
      <c r="F15" s="110">
        <v>0</v>
      </c>
      <c r="G15" s="383">
        <f t="shared" si="0"/>
        <v>0</v>
      </c>
      <c r="H15" s="30"/>
      <c r="I15" s="628"/>
      <c r="J15" s="123"/>
      <c r="K15" s="124"/>
      <c r="L15" s="124"/>
      <c r="M15" s="111"/>
      <c r="O15" s="631"/>
      <c r="P15" s="112"/>
      <c r="Q15" s="113"/>
      <c r="R15" s="114"/>
      <c r="S15" s="114"/>
      <c r="T15" s="114">
        <f t="shared" si="1"/>
        <v>0</v>
      </c>
      <c r="V15" s="108"/>
      <c r="W15" s="122"/>
      <c r="Y15" s="126"/>
      <c r="Z15" s="109"/>
      <c r="AB15" s="108"/>
      <c r="AC15" s="122">
        <f t="shared" si="2"/>
        <v>0</v>
      </c>
    </row>
    <row r="16" spans="2:30">
      <c r="B16" s="625"/>
      <c r="C16" s="126"/>
      <c r="D16" s="126"/>
      <c r="E16" s="126"/>
      <c r="F16" s="110">
        <v>0</v>
      </c>
      <c r="G16" s="383">
        <f t="shared" si="0"/>
        <v>0</v>
      </c>
      <c r="H16" s="30"/>
      <c r="I16" s="628"/>
      <c r="J16" s="123"/>
      <c r="K16" s="124"/>
      <c r="L16" s="124"/>
      <c r="M16" s="111"/>
      <c r="O16" s="631"/>
      <c r="P16" s="112"/>
      <c r="Q16" s="113"/>
      <c r="R16" s="114"/>
      <c r="S16" s="114"/>
      <c r="T16" s="114">
        <f t="shared" si="1"/>
        <v>0</v>
      </c>
      <c r="V16" s="108"/>
      <c r="W16" s="122"/>
      <c r="Y16" s="126"/>
      <c r="Z16" s="109"/>
      <c r="AB16" s="108"/>
      <c r="AC16" s="122">
        <f t="shared" si="2"/>
        <v>0</v>
      </c>
    </row>
    <row r="17" spans="2:29">
      <c r="B17" s="625"/>
      <c r="C17" s="126"/>
      <c r="D17" s="126"/>
      <c r="E17" s="126"/>
      <c r="F17" s="110">
        <v>0</v>
      </c>
      <c r="G17" s="383">
        <f t="shared" si="0"/>
        <v>0</v>
      </c>
      <c r="H17" s="30"/>
      <c r="I17" s="628"/>
      <c r="J17" s="123"/>
      <c r="K17" s="124"/>
      <c r="L17" s="124"/>
      <c r="M17" s="111"/>
      <c r="O17" s="631"/>
      <c r="P17" s="112"/>
      <c r="Q17" s="113"/>
      <c r="R17" s="114"/>
      <c r="S17" s="114"/>
      <c r="T17" s="114">
        <f t="shared" si="1"/>
        <v>0</v>
      </c>
      <c r="V17" s="108"/>
      <c r="W17" s="122"/>
      <c r="Y17" s="126"/>
      <c r="Z17" s="109"/>
      <c r="AB17" s="108"/>
      <c r="AC17" s="122">
        <f t="shared" si="2"/>
        <v>0</v>
      </c>
    </row>
    <row r="18" spans="2:29">
      <c r="B18" s="625"/>
      <c r="C18" s="126"/>
      <c r="D18" s="126"/>
      <c r="E18" s="126"/>
      <c r="F18" s="110">
        <v>0</v>
      </c>
      <c r="G18" s="383">
        <f t="shared" si="0"/>
        <v>0</v>
      </c>
      <c r="H18" s="30"/>
      <c r="I18" s="628"/>
      <c r="J18" s="123"/>
      <c r="K18" s="124"/>
      <c r="L18" s="124"/>
      <c r="M18" s="111"/>
      <c r="O18" s="631"/>
      <c r="P18" s="112"/>
      <c r="Q18" s="113"/>
      <c r="R18" s="114"/>
      <c r="S18" s="114"/>
      <c r="T18" s="114">
        <f t="shared" si="1"/>
        <v>0</v>
      </c>
      <c r="V18" s="108"/>
      <c r="W18" s="122"/>
      <c r="Y18" s="126"/>
      <c r="Z18" s="109"/>
      <c r="AB18" s="108"/>
      <c r="AC18" s="122">
        <f t="shared" si="2"/>
        <v>0</v>
      </c>
    </row>
    <row r="19" spans="2:29">
      <c r="B19" s="625"/>
      <c r="C19" s="126"/>
      <c r="D19" s="126"/>
      <c r="E19" s="126"/>
      <c r="F19" s="110">
        <v>0</v>
      </c>
      <c r="G19" s="383">
        <f t="shared" si="0"/>
        <v>0</v>
      </c>
      <c r="H19" s="30"/>
      <c r="I19" s="628"/>
      <c r="J19" s="123"/>
      <c r="K19" s="124"/>
      <c r="L19" s="124"/>
      <c r="M19" s="111"/>
      <c r="O19" s="631"/>
      <c r="P19" s="112"/>
      <c r="Q19" s="113"/>
      <c r="R19" s="114"/>
      <c r="S19" s="114"/>
      <c r="T19" s="114">
        <f t="shared" si="1"/>
        <v>0</v>
      </c>
      <c r="V19" s="108"/>
      <c r="W19" s="122"/>
      <c r="Y19" s="126"/>
      <c r="Z19" s="109"/>
      <c r="AB19" s="108"/>
      <c r="AC19" s="122">
        <f t="shared" si="2"/>
        <v>0</v>
      </c>
    </row>
    <row r="20" spans="2:29">
      <c r="B20" s="625"/>
      <c r="C20" s="126"/>
      <c r="D20" s="126"/>
      <c r="E20" s="126"/>
      <c r="F20" s="110">
        <v>0</v>
      </c>
      <c r="G20" s="383">
        <f t="shared" si="0"/>
        <v>0</v>
      </c>
      <c r="H20" s="30"/>
      <c r="I20" s="628"/>
      <c r="J20" s="123"/>
      <c r="K20" s="124"/>
      <c r="L20" s="124"/>
      <c r="M20" s="111"/>
      <c r="O20" s="631"/>
      <c r="P20" s="112"/>
      <c r="Q20" s="113"/>
      <c r="R20" s="114"/>
      <c r="S20" s="114"/>
      <c r="T20" s="114">
        <f t="shared" si="1"/>
        <v>0</v>
      </c>
      <c r="V20" s="108"/>
      <c r="W20" s="122"/>
      <c r="Y20" s="126"/>
      <c r="Z20" s="109"/>
      <c r="AB20" s="108"/>
      <c r="AC20" s="122">
        <f t="shared" si="2"/>
        <v>0</v>
      </c>
    </row>
    <row r="21" spans="2:29">
      <c r="B21" s="625"/>
      <c r="C21" s="126"/>
      <c r="D21" s="126"/>
      <c r="E21" s="126"/>
      <c r="F21" s="110">
        <v>0</v>
      </c>
      <c r="G21" s="383">
        <f t="shared" si="0"/>
        <v>0</v>
      </c>
      <c r="H21" s="30"/>
      <c r="I21" s="628"/>
      <c r="J21" s="123"/>
      <c r="K21" s="124"/>
      <c r="L21" s="124"/>
      <c r="M21" s="111"/>
      <c r="O21" s="631"/>
      <c r="P21" s="112"/>
      <c r="Q21" s="113"/>
      <c r="R21" s="114"/>
      <c r="S21" s="114"/>
      <c r="T21" s="114">
        <f t="shared" si="1"/>
        <v>0</v>
      </c>
      <c r="V21" s="108"/>
      <c r="W21" s="122"/>
      <c r="Y21" s="126"/>
      <c r="Z21" s="109"/>
      <c r="AB21" s="108"/>
      <c r="AC21" s="122">
        <f t="shared" si="2"/>
        <v>0</v>
      </c>
    </row>
    <row r="22" spans="2:29">
      <c r="B22" s="625"/>
      <c r="C22" s="126"/>
      <c r="D22" s="126"/>
      <c r="E22" s="126"/>
      <c r="F22" s="110">
        <v>0</v>
      </c>
      <c r="G22" s="383">
        <f t="shared" si="0"/>
        <v>0</v>
      </c>
      <c r="H22" s="30"/>
      <c r="I22" s="628"/>
      <c r="J22" s="123"/>
      <c r="K22" s="124"/>
      <c r="L22" s="124"/>
      <c r="M22" s="111"/>
      <c r="O22" s="631"/>
      <c r="P22" s="112"/>
      <c r="Q22" s="113"/>
      <c r="R22" s="114"/>
      <c r="S22" s="114"/>
      <c r="T22" s="114">
        <f t="shared" si="1"/>
        <v>0</v>
      </c>
      <c r="V22" s="108"/>
      <c r="W22" s="122"/>
      <c r="Y22" s="126"/>
      <c r="Z22" s="109"/>
      <c r="AB22" s="108"/>
      <c r="AC22" s="122">
        <f t="shared" si="2"/>
        <v>0</v>
      </c>
    </row>
    <row r="23" spans="2:29">
      <c r="B23" s="625"/>
      <c r="C23" s="126"/>
      <c r="D23" s="126"/>
      <c r="E23" s="126"/>
      <c r="F23" s="110">
        <v>0</v>
      </c>
      <c r="G23" s="383">
        <f t="shared" si="0"/>
        <v>0</v>
      </c>
      <c r="H23" s="30"/>
      <c r="I23" s="628"/>
      <c r="J23" s="123"/>
      <c r="K23" s="124"/>
      <c r="L23" s="124"/>
      <c r="M23" s="111"/>
      <c r="O23" s="631"/>
      <c r="P23" s="112"/>
      <c r="Q23" s="113"/>
      <c r="R23" s="114"/>
      <c r="S23" s="114"/>
      <c r="T23" s="114">
        <f t="shared" si="1"/>
        <v>0</v>
      </c>
      <c r="V23" s="108"/>
      <c r="W23" s="122"/>
      <c r="Y23" s="126"/>
      <c r="Z23" s="109"/>
      <c r="AB23" s="108"/>
      <c r="AC23" s="122">
        <f t="shared" si="2"/>
        <v>0</v>
      </c>
    </row>
    <row r="24" spans="2:29">
      <c r="B24" s="625"/>
      <c r="C24" s="126"/>
      <c r="D24" s="126"/>
      <c r="E24" s="126"/>
      <c r="F24" s="110">
        <v>0</v>
      </c>
      <c r="G24" s="383">
        <f t="shared" si="0"/>
        <v>0</v>
      </c>
      <c r="H24" s="30"/>
      <c r="I24" s="628"/>
      <c r="J24" s="123"/>
      <c r="K24" s="124"/>
      <c r="L24" s="124"/>
      <c r="M24" s="111"/>
      <c r="O24" s="631"/>
      <c r="P24" s="112"/>
      <c r="Q24" s="113"/>
      <c r="R24" s="114"/>
      <c r="S24" s="114"/>
      <c r="T24" s="114">
        <f t="shared" si="1"/>
        <v>0</v>
      </c>
      <c r="V24" s="108"/>
      <c r="W24" s="122"/>
      <c r="Y24" s="126"/>
      <c r="Z24" s="109"/>
      <c r="AB24" s="108"/>
      <c r="AC24" s="122">
        <f t="shared" si="2"/>
        <v>0</v>
      </c>
    </row>
    <row r="25" spans="2:29">
      <c r="B25" s="625"/>
      <c r="C25" s="126"/>
      <c r="D25" s="126"/>
      <c r="E25" s="126"/>
      <c r="F25" s="110">
        <v>0</v>
      </c>
      <c r="G25" s="383">
        <f t="shared" si="0"/>
        <v>0</v>
      </c>
      <c r="H25" s="30"/>
      <c r="I25" s="628"/>
      <c r="J25" s="123"/>
      <c r="K25" s="124"/>
      <c r="L25" s="124"/>
      <c r="M25" s="111"/>
      <c r="O25" s="631"/>
      <c r="P25" s="112"/>
      <c r="Q25" s="113"/>
      <c r="R25" s="114"/>
      <c r="S25" s="114"/>
      <c r="T25" s="114">
        <f t="shared" si="1"/>
        <v>0</v>
      </c>
      <c r="V25" s="108"/>
      <c r="W25" s="122"/>
      <c r="Y25" s="126"/>
      <c r="Z25" s="109"/>
      <c r="AB25" s="108"/>
      <c r="AC25" s="122">
        <f t="shared" si="2"/>
        <v>0</v>
      </c>
    </row>
    <row r="26" spans="2:29">
      <c r="B26" s="625"/>
      <c r="C26" s="126"/>
      <c r="D26" s="126"/>
      <c r="E26" s="126"/>
      <c r="F26" s="110">
        <v>0</v>
      </c>
      <c r="G26" s="383">
        <f t="shared" si="0"/>
        <v>0</v>
      </c>
      <c r="H26" s="30"/>
      <c r="I26" s="628"/>
      <c r="J26" s="123"/>
      <c r="K26" s="124"/>
      <c r="L26" s="124"/>
      <c r="M26" s="111"/>
      <c r="O26" s="631"/>
      <c r="P26" s="112"/>
      <c r="Q26" s="113"/>
      <c r="R26" s="114"/>
      <c r="S26" s="114"/>
      <c r="T26" s="114">
        <f t="shared" si="1"/>
        <v>0</v>
      </c>
      <c r="V26" s="108"/>
      <c r="W26" s="122"/>
      <c r="Y26" s="126"/>
      <c r="Z26" s="109"/>
      <c r="AB26" s="108"/>
      <c r="AC26" s="122">
        <f t="shared" si="2"/>
        <v>0</v>
      </c>
    </row>
    <row r="27" spans="2:29">
      <c r="B27" s="625"/>
      <c r="C27" s="126"/>
      <c r="D27" s="126"/>
      <c r="E27" s="126"/>
      <c r="F27" s="110">
        <v>0</v>
      </c>
      <c r="G27" s="383">
        <f t="shared" si="0"/>
        <v>0</v>
      </c>
      <c r="H27" s="30"/>
      <c r="I27" s="628"/>
      <c r="J27" s="123"/>
      <c r="K27" s="124"/>
      <c r="L27" s="124"/>
      <c r="M27" s="111"/>
      <c r="O27" s="631"/>
      <c r="P27" s="112"/>
      <c r="Q27" s="113"/>
      <c r="R27" s="114"/>
      <c r="S27" s="114"/>
      <c r="T27" s="114">
        <f t="shared" si="1"/>
        <v>0</v>
      </c>
      <c r="V27" s="108"/>
      <c r="W27" s="122"/>
      <c r="Y27" s="126"/>
      <c r="Z27" s="109"/>
      <c r="AB27" s="108"/>
      <c r="AC27" s="122">
        <f t="shared" si="2"/>
        <v>0</v>
      </c>
    </row>
    <row r="28" spans="2:29">
      <c r="B28" s="625"/>
      <c r="C28" s="126"/>
      <c r="D28" s="126"/>
      <c r="E28" s="126"/>
      <c r="F28" s="110">
        <v>0</v>
      </c>
      <c r="G28" s="383">
        <f t="shared" si="0"/>
        <v>0</v>
      </c>
      <c r="H28" s="30"/>
      <c r="I28" s="628"/>
      <c r="J28" s="123"/>
      <c r="K28" s="124"/>
      <c r="L28" s="124"/>
      <c r="M28" s="111"/>
      <c r="O28" s="631"/>
      <c r="P28" s="112"/>
      <c r="Q28" s="113"/>
      <c r="R28" s="114"/>
      <c r="S28" s="114"/>
      <c r="T28" s="114">
        <f t="shared" si="1"/>
        <v>0</v>
      </c>
      <c r="V28" s="108"/>
      <c r="W28" s="122"/>
      <c r="Y28" s="126"/>
      <c r="Z28" s="109"/>
      <c r="AB28" s="108"/>
      <c r="AC28" s="122">
        <f t="shared" si="2"/>
        <v>0</v>
      </c>
    </row>
    <row r="29" spans="2:29">
      <c r="B29" s="625"/>
      <c r="C29" s="126"/>
      <c r="D29" s="126"/>
      <c r="E29" s="126"/>
      <c r="F29" s="110">
        <v>0</v>
      </c>
      <c r="G29" s="383">
        <f t="shared" si="0"/>
        <v>0</v>
      </c>
      <c r="H29" s="30"/>
      <c r="I29" s="628"/>
      <c r="J29" s="123"/>
      <c r="K29" s="124"/>
      <c r="L29" s="124"/>
      <c r="M29" s="111"/>
      <c r="O29" s="631"/>
      <c r="P29" s="112"/>
      <c r="Q29" s="113"/>
      <c r="R29" s="114"/>
      <c r="S29" s="114"/>
      <c r="T29" s="114">
        <f t="shared" si="1"/>
        <v>0</v>
      </c>
      <c r="V29" s="108"/>
      <c r="W29" s="122"/>
      <c r="Y29" s="126"/>
      <c r="Z29" s="109"/>
      <c r="AB29" s="108"/>
      <c r="AC29" s="122">
        <f t="shared" si="2"/>
        <v>0</v>
      </c>
    </row>
    <row r="30" spans="2:29">
      <c r="B30" s="625"/>
      <c r="C30" s="126"/>
      <c r="D30" s="126"/>
      <c r="E30" s="126"/>
      <c r="F30" s="110">
        <v>0</v>
      </c>
      <c r="G30" s="383">
        <f t="shared" si="0"/>
        <v>0</v>
      </c>
      <c r="H30" s="30"/>
      <c r="I30" s="628"/>
      <c r="J30" s="123"/>
      <c r="K30" s="124"/>
      <c r="L30" s="124"/>
      <c r="M30" s="111"/>
      <c r="O30" s="631"/>
      <c r="P30" s="112"/>
      <c r="Q30" s="113"/>
      <c r="R30" s="114"/>
      <c r="S30" s="114"/>
      <c r="T30" s="114">
        <f t="shared" si="1"/>
        <v>0</v>
      </c>
      <c r="V30" s="108"/>
      <c r="W30" s="122"/>
      <c r="Y30" s="126"/>
      <c r="Z30" s="109"/>
      <c r="AB30" s="108"/>
      <c r="AC30" s="122">
        <f t="shared" si="2"/>
        <v>0</v>
      </c>
    </row>
    <row r="31" spans="2:29">
      <c r="B31" s="625"/>
      <c r="C31" s="126"/>
      <c r="D31" s="126"/>
      <c r="E31" s="126"/>
      <c r="F31" s="110">
        <v>0</v>
      </c>
      <c r="G31" s="383">
        <f t="shared" si="0"/>
        <v>0</v>
      </c>
      <c r="H31" s="30"/>
      <c r="I31" s="628"/>
      <c r="J31" s="127"/>
      <c r="K31" s="127"/>
      <c r="L31" s="127"/>
      <c r="M31" s="111"/>
      <c r="O31" s="631"/>
      <c r="P31" s="112"/>
      <c r="Q31" s="113"/>
      <c r="R31" s="114"/>
      <c r="S31" s="114"/>
      <c r="T31" s="114">
        <f t="shared" si="1"/>
        <v>0</v>
      </c>
      <c r="V31" s="108"/>
      <c r="W31" s="122"/>
      <c r="Y31" s="126"/>
      <c r="Z31" s="109"/>
      <c r="AB31" s="108"/>
      <c r="AC31" s="122">
        <f t="shared" si="2"/>
        <v>0</v>
      </c>
    </row>
    <row r="32" spans="2:29">
      <c r="B32" s="625"/>
      <c r="C32" s="126"/>
      <c r="D32" s="126"/>
      <c r="E32" s="126"/>
      <c r="F32" s="110">
        <v>0</v>
      </c>
      <c r="G32" s="383">
        <f t="shared" si="0"/>
        <v>0</v>
      </c>
      <c r="H32" s="30"/>
      <c r="I32" s="628"/>
      <c r="J32" s="127"/>
      <c r="K32" s="127"/>
      <c r="L32" s="127"/>
      <c r="M32" s="111"/>
      <c r="O32" s="631"/>
      <c r="P32" s="112"/>
      <c r="Q32" s="113"/>
      <c r="R32" s="114"/>
      <c r="S32" s="114"/>
      <c r="T32" s="114">
        <f t="shared" si="1"/>
        <v>0</v>
      </c>
      <c r="V32" s="108"/>
      <c r="W32" s="122"/>
      <c r="Y32" s="126"/>
      <c r="Z32" s="109"/>
      <c r="AB32" s="108"/>
      <c r="AC32" s="122">
        <f t="shared" si="2"/>
        <v>0</v>
      </c>
    </row>
    <row r="33" spans="2:29">
      <c r="B33" s="625"/>
      <c r="C33" s="126"/>
      <c r="D33" s="126"/>
      <c r="E33" s="126"/>
      <c r="F33" s="110">
        <v>0</v>
      </c>
      <c r="G33" s="383">
        <f t="shared" si="0"/>
        <v>0</v>
      </c>
      <c r="H33" s="30"/>
      <c r="I33" s="628"/>
      <c r="J33" s="127"/>
      <c r="K33" s="127"/>
      <c r="L33" s="127"/>
      <c r="M33" s="111"/>
      <c r="O33" s="631"/>
      <c r="P33" s="112"/>
      <c r="Q33" s="113"/>
      <c r="R33" s="114"/>
      <c r="S33" s="114"/>
      <c r="T33" s="114">
        <f t="shared" si="1"/>
        <v>0</v>
      </c>
      <c r="V33" s="108"/>
      <c r="W33" s="122"/>
      <c r="Y33" s="126"/>
      <c r="Z33" s="109"/>
      <c r="AB33" s="108"/>
      <c r="AC33" s="122">
        <f t="shared" si="2"/>
        <v>0</v>
      </c>
    </row>
    <row r="34" spans="2:29">
      <c r="B34" s="625"/>
      <c r="C34" s="126"/>
      <c r="D34" s="126"/>
      <c r="E34" s="126"/>
      <c r="F34" s="110">
        <v>0</v>
      </c>
      <c r="G34" s="383">
        <f t="shared" si="0"/>
        <v>0</v>
      </c>
      <c r="H34" s="30"/>
      <c r="I34" s="628"/>
      <c r="J34" s="128"/>
      <c r="K34" s="129"/>
      <c r="L34" s="129"/>
      <c r="M34" s="111"/>
      <c r="O34" s="631"/>
      <c r="P34" s="112"/>
      <c r="Q34" s="113"/>
      <c r="R34" s="114"/>
      <c r="S34" s="114"/>
      <c r="T34" s="114">
        <f t="shared" si="1"/>
        <v>0</v>
      </c>
      <c r="V34" s="108"/>
      <c r="W34" s="122"/>
      <c r="Y34" s="126"/>
      <c r="Z34" s="109"/>
      <c r="AB34" s="108"/>
      <c r="AC34" s="122">
        <f t="shared" si="2"/>
        <v>0</v>
      </c>
    </row>
    <row r="35" spans="2:29">
      <c r="B35" s="625"/>
      <c r="C35" s="126"/>
      <c r="D35" s="126"/>
      <c r="E35" s="126"/>
      <c r="F35" s="110">
        <v>0</v>
      </c>
      <c r="G35" s="383">
        <f t="shared" si="0"/>
        <v>0</v>
      </c>
      <c r="H35" s="30"/>
      <c r="I35" s="629"/>
      <c r="O35" s="632"/>
      <c r="P35" s="130"/>
      <c r="Q35" s="131"/>
      <c r="R35" s="132"/>
      <c r="S35" s="133"/>
      <c r="T35" s="114">
        <f t="shared" si="1"/>
        <v>0</v>
      </c>
      <c r="V35" s="108"/>
      <c r="W35" s="122"/>
      <c r="Y35" s="126"/>
      <c r="Z35" s="109"/>
      <c r="AB35" s="108"/>
      <c r="AC35" s="122">
        <f t="shared" si="2"/>
        <v>0</v>
      </c>
    </row>
    <row r="36" spans="2:29">
      <c r="B36" s="626"/>
      <c r="C36" s="126"/>
      <c r="D36" s="126"/>
      <c r="E36" s="126"/>
      <c r="F36" s="110">
        <v>0</v>
      </c>
      <c r="G36" s="383">
        <f t="shared" si="0"/>
        <v>0</v>
      </c>
      <c r="H36" s="30"/>
      <c r="R36" s="134"/>
      <c r="V36" s="108"/>
      <c r="W36" s="122"/>
      <c r="Y36" s="126"/>
      <c r="Z36" s="109"/>
      <c r="AB36" s="108"/>
      <c r="AC36" s="122">
        <f t="shared" si="2"/>
        <v>0</v>
      </c>
    </row>
    <row r="37" spans="2:29">
      <c r="B37" s="115" t="s">
        <v>26</v>
      </c>
      <c r="C37" s="134"/>
      <c r="D37" s="135">
        <f>SUM(D4:D36)</f>
        <v>20</v>
      </c>
      <c r="E37" s="136">
        <f>G37/D37</f>
        <v>6.9749999999999996</v>
      </c>
      <c r="F37" s="137"/>
      <c r="G37" s="384">
        <f>SUM(G4:G36)</f>
        <v>139.5</v>
      </c>
      <c r="V37" s="108"/>
      <c r="W37" s="122"/>
      <c r="Y37" s="126"/>
      <c r="Z37" s="109"/>
      <c r="AB37" s="108"/>
      <c r="AC37" s="122">
        <f>(T36)</f>
        <v>0</v>
      </c>
    </row>
    <row r="38" spans="2:29">
      <c r="E38" s="139" t="s">
        <v>27</v>
      </c>
      <c r="W38" s="140">
        <f>SUM(W5:W37)</f>
        <v>2.16</v>
      </c>
      <c r="Z38" s="140">
        <f>SUM(Z5:Z37)</f>
        <v>5.14</v>
      </c>
    </row>
  </sheetData>
  <mergeCells count="9">
    <mergeCell ref="AB2:AC2"/>
    <mergeCell ref="V3:W3"/>
    <mergeCell ref="Y3:Z3"/>
    <mergeCell ref="AB3:AC3"/>
    <mergeCell ref="B4:B36"/>
    <mergeCell ref="I4:I35"/>
    <mergeCell ref="O4:O35"/>
    <mergeCell ref="B2:C2"/>
    <mergeCell ref="D2:G2"/>
  </mergeCells>
  <hyperlinks>
    <hyperlink ref="B3" location="CARTEIRA!A1" display="CARTEIRA!A1" xr:uid="{00000000-0004-0000-1B00-000000000000}"/>
    <hyperlink ref="V3:W3" location="DIVIDENDO!A1" display="DIVIDENDO" xr:uid="{00000000-0004-0000-1B00-000001000000}"/>
  </hyperlink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ilha17">
    <tabColor theme="5"/>
  </sheetPr>
  <dimension ref="A2:AE38"/>
  <sheetViews>
    <sheetView zoomScale="80" zoomScaleNormal="80" workbookViewId="0">
      <selection activeCell="B3" sqref="B3"/>
    </sheetView>
  </sheetViews>
  <sheetFormatPr defaultColWidth="0" defaultRowHeight="15"/>
  <cols>
    <col min="1" max="1" width="1.28515625" style="58" customWidth="1"/>
    <col min="2" max="2" width="9.140625" style="58" customWidth="1"/>
    <col min="3" max="3" width="12.28515625" style="58" bestFit="1" customWidth="1"/>
    <col min="4" max="4" width="9.140625" style="58" customWidth="1"/>
    <col min="5" max="5" width="13.42578125" style="338" bestFit="1" customWidth="1"/>
    <col min="6" max="6" width="10.85546875" style="338" bestFit="1" customWidth="1"/>
    <col min="7" max="7" width="12.42578125" style="58" bestFit="1" customWidth="1"/>
    <col min="8" max="8" width="1.7109375" style="58" customWidth="1"/>
    <col min="9" max="9" width="9.140625" style="58" customWidth="1"/>
    <col min="10" max="10" width="12.28515625" style="58" bestFit="1" customWidth="1"/>
    <col min="11" max="12" width="9.140625" style="58" customWidth="1"/>
    <col min="13" max="13" width="15.140625" style="58" bestFit="1" customWidth="1"/>
    <col min="14" max="14" width="1.28515625" style="58" customWidth="1"/>
    <col min="15" max="15" width="9.140625" style="58" customWidth="1"/>
    <col min="16" max="16" width="10.7109375" style="58" bestFit="1" customWidth="1"/>
    <col min="17" max="18" width="9.140625" style="58" customWidth="1"/>
    <col min="19" max="19" width="10.28515625" style="58" bestFit="1" customWidth="1"/>
    <col min="20" max="20" width="10.140625" style="58" bestFit="1" customWidth="1"/>
    <col min="21" max="21" width="2.42578125" style="58" customWidth="1"/>
    <col min="22" max="22" width="12.28515625" style="58" bestFit="1" customWidth="1"/>
    <col min="23" max="23" width="11" style="58" bestFit="1" customWidth="1"/>
    <col min="24" max="24" width="1.42578125" style="58" customWidth="1"/>
    <col min="25" max="25" width="11.7109375" style="58" bestFit="1" customWidth="1"/>
    <col min="26" max="27" width="9.140625" style="58" customWidth="1"/>
    <col min="28" max="28" width="10.7109375" style="58" bestFit="1" customWidth="1"/>
    <col min="29" max="29" width="10.140625" style="58" bestFit="1" customWidth="1"/>
    <col min="30" max="30" width="9.140625" style="58" customWidth="1"/>
    <col min="31" max="31" width="0" style="58" hidden="1" customWidth="1"/>
    <col min="32" max="16384" width="9.140625" style="58" hidden="1"/>
  </cols>
  <sheetData>
    <row r="2" spans="2:30">
      <c r="B2" s="613" t="s">
        <v>104</v>
      </c>
      <c r="C2" s="614"/>
      <c r="D2" s="676" t="s">
        <v>105</v>
      </c>
      <c r="E2" s="677"/>
      <c r="F2" s="677"/>
      <c r="G2" s="677"/>
      <c r="H2" s="677"/>
      <c r="I2" s="677"/>
      <c r="M2" s="59" t="s">
        <v>2</v>
      </c>
      <c r="S2" s="60" t="s">
        <v>3</v>
      </c>
      <c r="T2" s="336" t="s">
        <v>4</v>
      </c>
      <c r="AB2" s="603" t="s">
        <v>5</v>
      </c>
      <c r="AC2" s="603"/>
    </row>
    <row r="3" spans="2:30" ht="27.75">
      <c r="B3" s="22" t="s">
        <v>106</v>
      </c>
      <c r="C3" s="329" t="s">
        <v>7</v>
      </c>
      <c r="D3" s="329" t="s">
        <v>8</v>
      </c>
      <c r="E3" s="329" t="s">
        <v>9</v>
      </c>
      <c r="F3" s="329" t="s">
        <v>10</v>
      </c>
      <c r="G3" s="328" t="s">
        <v>11</v>
      </c>
      <c r="I3" s="61" t="str">
        <f>(B3)</f>
        <v>STBP3</v>
      </c>
      <c r="J3" s="329" t="s">
        <v>7</v>
      </c>
      <c r="K3" s="329" t="s">
        <v>8</v>
      </c>
      <c r="L3" s="329"/>
      <c r="M3" s="329" t="s">
        <v>12</v>
      </c>
      <c r="O3" s="61" t="str">
        <f>(B3)</f>
        <v>STBP3</v>
      </c>
      <c r="P3" s="328" t="s">
        <v>13</v>
      </c>
      <c r="Q3" s="329" t="s">
        <v>8</v>
      </c>
      <c r="R3" s="328" t="s">
        <v>14</v>
      </c>
      <c r="S3" s="329" t="s">
        <v>15</v>
      </c>
      <c r="T3" s="329" t="s">
        <v>16</v>
      </c>
      <c r="V3" s="612" t="s">
        <v>17</v>
      </c>
      <c r="W3" s="612"/>
      <c r="Y3" s="605" t="s">
        <v>18</v>
      </c>
      <c r="Z3" s="605"/>
      <c r="AA3" s="62" t="s">
        <v>19</v>
      </c>
      <c r="AB3" s="606" t="s">
        <v>20</v>
      </c>
      <c r="AC3" s="606"/>
    </row>
    <row r="4" spans="2:30">
      <c r="B4" s="607" t="s">
        <v>21</v>
      </c>
      <c r="C4" s="70">
        <v>43752</v>
      </c>
      <c r="D4" s="52">
        <v>50</v>
      </c>
      <c r="E4" s="76">
        <v>6.68</v>
      </c>
      <c r="F4" s="155">
        <v>0</v>
      </c>
      <c r="G4" s="51">
        <f>(E4*D4)+F4</f>
        <v>334</v>
      </c>
      <c r="H4" s="60"/>
      <c r="I4" s="596" t="s">
        <v>2</v>
      </c>
      <c r="J4" s="398">
        <v>2019</v>
      </c>
      <c r="K4" s="423">
        <v>200</v>
      </c>
      <c r="L4" s="423">
        <v>7.12</v>
      </c>
      <c r="M4" s="424">
        <v>1423.21</v>
      </c>
      <c r="O4" s="600" t="s">
        <v>4</v>
      </c>
      <c r="P4" s="67"/>
      <c r="Q4" s="57"/>
      <c r="R4" s="68"/>
      <c r="S4" s="68"/>
      <c r="T4" s="68">
        <f>(R4*Q4)+S4</f>
        <v>0</v>
      </c>
      <c r="V4" s="52" t="s">
        <v>22</v>
      </c>
      <c r="W4" s="52" t="s">
        <v>23</v>
      </c>
      <c r="Y4" s="52" t="s">
        <v>22</v>
      </c>
      <c r="Z4" s="52" t="s">
        <v>23</v>
      </c>
      <c r="AA4" s="336" t="s">
        <v>24</v>
      </c>
      <c r="AB4" s="52" t="s">
        <v>25</v>
      </c>
      <c r="AC4" s="52" t="s">
        <v>23</v>
      </c>
      <c r="AD4" s="69"/>
    </row>
    <row r="5" spans="2:30">
      <c r="B5" s="608"/>
      <c r="C5" s="70">
        <v>43781</v>
      </c>
      <c r="D5" s="52">
        <v>30</v>
      </c>
      <c r="E5" s="76">
        <v>7.5</v>
      </c>
      <c r="F5" s="155">
        <v>0.21</v>
      </c>
      <c r="G5" s="51">
        <f t="shared" ref="G5:G36" si="0">(E5*D5)+F5</f>
        <v>225.21</v>
      </c>
      <c r="H5" s="60"/>
      <c r="I5" s="597"/>
      <c r="J5" s="398">
        <v>2020</v>
      </c>
      <c r="K5" s="423">
        <v>580</v>
      </c>
      <c r="L5" s="423">
        <v>6.65</v>
      </c>
      <c r="M5" s="424">
        <v>3856.56</v>
      </c>
      <c r="O5" s="601"/>
      <c r="P5" s="73"/>
      <c r="Q5" s="46"/>
      <c r="R5" s="74"/>
      <c r="S5" s="74"/>
      <c r="T5" s="68">
        <f t="shared" ref="T5:T35" si="1">(R5*Q5)+S5</f>
        <v>0</v>
      </c>
      <c r="V5" s="75">
        <v>43964</v>
      </c>
      <c r="W5" s="76">
        <v>9.6199999999999992</v>
      </c>
      <c r="Y5" s="75">
        <v>44895</v>
      </c>
      <c r="Z5" s="51">
        <v>74.59</v>
      </c>
      <c r="AA5" s="336"/>
      <c r="AB5" s="75"/>
      <c r="AC5" s="76">
        <f>(T4)</f>
        <v>0</v>
      </c>
    </row>
    <row r="6" spans="2:30">
      <c r="B6" s="608"/>
      <c r="C6" s="70">
        <v>43781</v>
      </c>
      <c r="D6" s="52">
        <v>30</v>
      </c>
      <c r="E6" s="76">
        <v>7.59</v>
      </c>
      <c r="F6" s="155">
        <v>0</v>
      </c>
      <c r="G6" s="51">
        <f t="shared" si="0"/>
        <v>227.7</v>
      </c>
      <c r="H6" s="60"/>
      <c r="I6" s="597"/>
      <c r="J6" s="70"/>
      <c r="K6" s="52"/>
      <c r="L6" s="52"/>
      <c r="M6" s="51"/>
      <c r="O6" s="601"/>
      <c r="P6" s="67"/>
      <c r="Q6" s="57"/>
      <c r="R6" s="68"/>
      <c r="S6" s="68"/>
      <c r="T6" s="68">
        <f t="shared" si="1"/>
        <v>0</v>
      </c>
      <c r="V6" s="177"/>
      <c r="W6" s="96"/>
      <c r="AA6" s="336"/>
      <c r="AB6" s="78"/>
      <c r="AC6" s="76">
        <f t="shared" ref="AC6:AC37" si="2">(T5)</f>
        <v>0</v>
      </c>
    </row>
    <row r="7" spans="2:30">
      <c r="B7" s="608"/>
      <c r="C7" s="70">
        <v>43795</v>
      </c>
      <c r="D7" s="52">
        <v>90</v>
      </c>
      <c r="E7" s="76">
        <v>7.07</v>
      </c>
      <c r="F7" s="155">
        <v>0</v>
      </c>
      <c r="G7" s="51">
        <f t="shared" si="0"/>
        <v>636.30000000000007</v>
      </c>
      <c r="H7" s="60"/>
      <c r="I7" s="597"/>
      <c r="J7" s="70"/>
      <c r="K7" s="52"/>
      <c r="L7" s="52"/>
      <c r="M7" s="51"/>
      <c r="O7" s="601"/>
      <c r="P7" s="67"/>
      <c r="Q7" s="57"/>
      <c r="R7" s="68"/>
      <c r="S7" s="68"/>
      <c r="T7" s="68">
        <f t="shared" si="1"/>
        <v>0</v>
      </c>
      <c r="V7" s="75">
        <v>44560</v>
      </c>
      <c r="W7" s="76">
        <v>85.25</v>
      </c>
      <c r="Y7" s="75">
        <v>44942</v>
      </c>
      <c r="Z7" s="51">
        <v>7.25</v>
      </c>
      <c r="AB7" s="52"/>
      <c r="AC7" s="76">
        <f t="shared" si="2"/>
        <v>0</v>
      </c>
    </row>
    <row r="8" spans="2:30">
      <c r="B8" s="608"/>
      <c r="C8" s="70">
        <v>43837</v>
      </c>
      <c r="D8" s="52">
        <v>80</v>
      </c>
      <c r="E8" s="76">
        <v>8.26</v>
      </c>
      <c r="F8" s="155">
        <v>0.87</v>
      </c>
      <c r="G8" s="51">
        <f t="shared" si="0"/>
        <v>661.67</v>
      </c>
      <c r="H8" s="60"/>
      <c r="I8" s="597"/>
      <c r="J8" s="70"/>
      <c r="K8" s="52"/>
      <c r="L8" s="52"/>
      <c r="M8" s="51"/>
      <c r="O8" s="601"/>
      <c r="P8" s="67"/>
      <c r="Q8" s="57"/>
      <c r="R8" s="68"/>
      <c r="S8" s="68"/>
      <c r="T8" s="68">
        <f t="shared" si="1"/>
        <v>0</v>
      </c>
      <c r="V8" s="363"/>
      <c r="W8" s="364"/>
      <c r="Y8" s="70">
        <v>45121</v>
      </c>
      <c r="Z8" s="51">
        <v>0.01</v>
      </c>
      <c r="AA8" s="60" t="s">
        <v>66</v>
      </c>
      <c r="AB8" s="52"/>
      <c r="AC8" s="76">
        <f t="shared" si="2"/>
        <v>0</v>
      </c>
    </row>
    <row r="9" spans="2:30">
      <c r="B9" s="608"/>
      <c r="C9" s="70">
        <v>43872</v>
      </c>
      <c r="D9" s="52">
        <v>100</v>
      </c>
      <c r="E9" s="76">
        <v>6.79</v>
      </c>
      <c r="F9" s="155">
        <v>1.36</v>
      </c>
      <c r="G9" s="51">
        <f t="shared" si="0"/>
        <v>680.36</v>
      </c>
      <c r="H9" s="60"/>
      <c r="I9" s="597"/>
      <c r="J9" s="70"/>
      <c r="K9" s="52"/>
      <c r="L9" s="52"/>
      <c r="M9" s="51"/>
      <c r="O9" s="601"/>
      <c r="P9" s="67"/>
      <c r="Q9" s="57"/>
      <c r="R9" s="68"/>
      <c r="S9" s="68"/>
      <c r="T9" s="68">
        <f t="shared" si="1"/>
        <v>0</v>
      </c>
      <c r="V9" s="75">
        <v>44820</v>
      </c>
      <c r="W9" s="76">
        <v>219.27</v>
      </c>
      <c r="Y9" s="70">
        <v>45149</v>
      </c>
      <c r="Z9" s="51">
        <v>0.22</v>
      </c>
      <c r="AB9" s="52"/>
      <c r="AC9" s="76">
        <f t="shared" si="2"/>
        <v>0</v>
      </c>
    </row>
    <row r="10" spans="2:30">
      <c r="B10" s="608"/>
      <c r="C10" s="70">
        <v>43874</v>
      </c>
      <c r="D10" s="52">
        <v>100</v>
      </c>
      <c r="E10" s="76">
        <v>6.48</v>
      </c>
      <c r="F10" s="155">
        <v>0.28999999999999998</v>
      </c>
      <c r="G10" s="51">
        <f t="shared" si="0"/>
        <v>648.29</v>
      </c>
      <c r="H10" s="60"/>
      <c r="I10" s="597"/>
      <c r="J10" s="194"/>
      <c r="K10" s="125"/>
      <c r="L10" s="125"/>
      <c r="M10" s="195"/>
      <c r="O10" s="601"/>
      <c r="P10" s="67"/>
      <c r="Q10" s="57"/>
      <c r="R10" s="68"/>
      <c r="S10" s="68"/>
      <c r="T10" s="68">
        <f t="shared" si="1"/>
        <v>0</v>
      </c>
      <c r="V10" s="75">
        <v>44888</v>
      </c>
      <c r="W10" s="76">
        <v>43.78</v>
      </c>
      <c r="Y10" s="79"/>
      <c r="Z10" s="51"/>
      <c r="AB10" s="52"/>
      <c r="AC10" s="76">
        <f t="shared" si="2"/>
        <v>0</v>
      </c>
    </row>
    <row r="11" spans="2:30">
      <c r="B11" s="608"/>
      <c r="C11" s="70">
        <v>43889</v>
      </c>
      <c r="D11" s="52">
        <v>20</v>
      </c>
      <c r="E11" s="76">
        <v>5.62</v>
      </c>
      <c r="F11" s="155">
        <v>0.03</v>
      </c>
      <c r="G11" s="51">
        <f t="shared" si="0"/>
        <v>112.43</v>
      </c>
      <c r="H11" s="60"/>
      <c r="I11" s="597"/>
      <c r="J11" s="70"/>
      <c r="K11" s="52"/>
      <c r="L11" s="52"/>
      <c r="M11" s="51"/>
      <c r="O11" s="601"/>
      <c r="P11" s="67"/>
      <c r="Q11" s="57"/>
      <c r="R11" s="68"/>
      <c r="S11" s="68"/>
      <c r="T11" s="68">
        <f t="shared" si="1"/>
        <v>0</v>
      </c>
      <c r="V11" s="201">
        <f>SUM(W9:W10)</f>
        <v>263.05</v>
      </c>
      <c r="W11" s="96"/>
      <c r="Y11" s="79"/>
      <c r="Z11" s="51"/>
      <c r="AB11" s="52"/>
      <c r="AC11" s="76">
        <f t="shared" si="2"/>
        <v>0</v>
      </c>
    </row>
    <row r="12" spans="2:30">
      <c r="B12" s="608"/>
      <c r="C12" s="70">
        <v>43899</v>
      </c>
      <c r="D12" s="52">
        <v>20</v>
      </c>
      <c r="E12" s="76">
        <v>5.17</v>
      </c>
      <c r="F12" s="155">
        <v>0</v>
      </c>
      <c r="G12" s="51">
        <f t="shared" si="0"/>
        <v>103.4</v>
      </c>
      <c r="H12" s="60"/>
      <c r="I12" s="597"/>
      <c r="J12" s="70"/>
      <c r="K12" s="52"/>
      <c r="L12" s="52"/>
      <c r="M12" s="51"/>
      <c r="O12" s="601"/>
      <c r="P12" s="67"/>
      <c r="Q12" s="57"/>
      <c r="R12" s="68"/>
      <c r="S12" s="68"/>
      <c r="T12" s="68">
        <f t="shared" si="1"/>
        <v>0</v>
      </c>
      <c r="V12" s="75">
        <v>45061</v>
      </c>
      <c r="W12" s="76">
        <v>29.48</v>
      </c>
      <c r="Y12" s="79"/>
      <c r="Z12" s="51"/>
      <c r="AB12" s="52"/>
      <c r="AC12" s="76">
        <f t="shared" si="2"/>
        <v>0</v>
      </c>
    </row>
    <row r="13" spans="2:30">
      <c r="B13" s="608"/>
      <c r="C13" s="70">
        <v>43903</v>
      </c>
      <c r="D13" s="52">
        <v>20</v>
      </c>
      <c r="E13" s="76">
        <v>4.28</v>
      </c>
      <c r="F13" s="155">
        <v>0</v>
      </c>
      <c r="G13" s="51">
        <f t="shared" si="0"/>
        <v>85.600000000000009</v>
      </c>
      <c r="H13" s="60"/>
      <c r="I13" s="597"/>
      <c r="J13" s="70"/>
      <c r="K13" s="52"/>
      <c r="L13" s="52"/>
      <c r="M13" s="51"/>
      <c r="O13" s="601"/>
      <c r="P13" s="67"/>
      <c r="Q13" s="57"/>
      <c r="R13" s="68"/>
      <c r="S13" s="68"/>
      <c r="T13" s="68">
        <f t="shared" si="1"/>
        <v>0</v>
      </c>
      <c r="V13" s="75">
        <v>45243</v>
      </c>
      <c r="W13" s="76">
        <v>85.08</v>
      </c>
      <c r="Y13" s="79"/>
      <c r="Z13" s="51"/>
      <c r="AB13" s="52"/>
      <c r="AC13" s="76">
        <f t="shared" si="2"/>
        <v>0</v>
      </c>
    </row>
    <row r="14" spans="2:30">
      <c r="B14" s="608"/>
      <c r="C14" s="70">
        <v>43909</v>
      </c>
      <c r="D14" s="52">
        <v>10</v>
      </c>
      <c r="E14" s="76">
        <v>3.45</v>
      </c>
      <c r="F14" s="155">
        <v>0</v>
      </c>
      <c r="G14" s="51">
        <f t="shared" si="0"/>
        <v>34.5</v>
      </c>
      <c r="H14" s="60"/>
      <c r="I14" s="597"/>
      <c r="J14" s="70"/>
      <c r="K14" s="52"/>
      <c r="L14" s="52"/>
      <c r="M14" s="51"/>
      <c r="O14" s="601"/>
      <c r="P14" s="67"/>
      <c r="Q14" s="57"/>
      <c r="R14" s="68"/>
      <c r="S14" s="68"/>
      <c r="T14" s="68">
        <f t="shared" si="1"/>
        <v>0</v>
      </c>
      <c r="V14" s="52"/>
      <c r="W14" s="76"/>
      <c r="Y14" s="79"/>
      <c r="Z14" s="51"/>
      <c r="AB14" s="52"/>
      <c r="AC14" s="76">
        <f t="shared" si="2"/>
        <v>0</v>
      </c>
    </row>
    <row r="15" spans="2:30">
      <c r="B15" s="608"/>
      <c r="C15" s="70">
        <v>43963</v>
      </c>
      <c r="D15" s="52">
        <v>30</v>
      </c>
      <c r="E15" s="76">
        <v>3.57</v>
      </c>
      <c r="F15" s="155">
        <v>0</v>
      </c>
      <c r="G15" s="51">
        <f t="shared" si="0"/>
        <v>107.1</v>
      </c>
      <c r="H15" s="60"/>
      <c r="I15" s="597"/>
      <c r="J15" s="70"/>
      <c r="K15" s="52"/>
      <c r="L15" s="52"/>
      <c r="M15" s="51"/>
      <c r="O15" s="601"/>
      <c r="P15" s="67"/>
      <c r="Q15" s="57"/>
      <c r="R15" s="68"/>
      <c r="S15" s="68"/>
      <c r="T15" s="68">
        <f t="shared" si="1"/>
        <v>0</v>
      </c>
      <c r="V15" s="52"/>
      <c r="W15" s="76"/>
      <c r="Y15" s="79"/>
      <c r="Z15" s="51"/>
      <c r="AB15" s="52"/>
      <c r="AC15" s="76">
        <f t="shared" si="2"/>
        <v>0</v>
      </c>
    </row>
    <row r="16" spans="2:30">
      <c r="B16" s="608"/>
      <c r="C16" s="79"/>
      <c r="D16" s="52"/>
      <c r="E16" s="76"/>
      <c r="F16" s="155">
        <v>0</v>
      </c>
      <c r="G16" s="51">
        <f t="shared" si="0"/>
        <v>0</v>
      </c>
      <c r="H16" s="60"/>
      <c r="I16" s="597"/>
      <c r="J16" s="70"/>
      <c r="K16" s="52"/>
      <c r="L16" s="52"/>
      <c r="M16" s="51"/>
      <c r="O16" s="601"/>
      <c r="P16" s="67"/>
      <c r="Q16" s="57"/>
      <c r="R16" s="68"/>
      <c r="S16" s="68"/>
      <c r="T16" s="68">
        <f t="shared" si="1"/>
        <v>0</v>
      </c>
      <c r="V16" s="52"/>
      <c r="W16" s="76"/>
      <c r="Y16" s="79"/>
      <c r="Z16" s="51"/>
      <c r="AB16" s="52"/>
      <c r="AC16" s="76">
        <f t="shared" si="2"/>
        <v>0</v>
      </c>
    </row>
    <row r="17" spans="2:29">
      <c r="B17" s="608"/>
      <c r="C17" s="79"/>
      <c r="D17" s="52"/>
      <c r="E17" s="76"/>
      <c r="F17" s="155">
        <v>0</v>
      </c>
      <c r="G17" s="51">
        <f t="shared" si="0"/>
        <v>0</v>
      </c>
      <c r="H17" s="60"/>
      <c r="I17" s="597"/>
      <c r="J17" s="70"/>
      <c r="K17" s="52"/>
      <c r="L17" s="52"/>
      <c r="M17" s="51"/>
      <c r="O17" s="601"/>
      <c r="P17" s="67"/>
      <c r="Q17" s="57"/>
      <c r="R17" s="68"/>
      <c r="S17" s="68"/>
      <c r="T17" s="68">
        <f t="shared" si="1"/>
        <v>0</v>
      </c>
      <c r="V17" s="52"/>
      <c r="W17" s="76"/>
      <c r="Y17" s="79"/>
      <c r="Z17" s="51"/>
      <c r="AB17" s="52"/>
      <c r="AC17" s="76">
        <f t="shared" si="2"/>
        <v>0</v>
      </c>
    </row>
    <row r="18" spans="2:29">
      <c r="B18" s="608"/>
      <c r="C18" s="79"/>
      <c r="D18" s="52"/>
      <c r="E18" s="76"/>
      <c r="F18" s="155">
        <v>0</v>
      </c>
      <c r="G18" s="51">
        <f t="shared" si="0"/>
        <v>0</v>
      </c>
      <c r="H18" s="60"/>
      <c r="I18" s="597"/>
      <c r="J18" s="70"/>
      <c r="K18" s="52"/>
      <c r="L18" s="52"/>
      <c r="M18" s="51"/>
      <c r="O18" s="601"/>
      <c r="P18" s="67"/>
      <c r="Q18" s="57"/>
      <c r="R18" s="68"/>
      <c r="S18" s="68"/>
      <c r="T18" s="68">
        <f t="shared" si="1"/>
        <v>0</v>
      </c>
      <c r="V18" s="52"/>
      <c r="W18" s="76"/>
      <c r="Y18" s="79"/>
      <c r="Z18" s="51"/>
      <c r="AB18" s="52"/>
      <c r="AC18" s="76">
        <f t="shared" si="2"/>
        <v>0</v>
      </c>
    </row>
    <row r="19" spans="2:29">
      <c r="B19" s="608"/>
      <c r="C19" s="79"/>
      <c r="D19" s="52"/>
      <c r="E19" s="76"/>
      <c r="F19" s="155">
        <v>0</v>
      </c>
      <c r="G19" s="51">
        <f t="shared" si="0"/>
        <v>0</v>
      </c>
      <c r="H19" s="60"/>
      <c r="I19" s="597"/>
      <c r="J19" s="70"/>
      <c r="K19" s="52"/>
      <c r="L19" s="52"/>
      <c r="M19" s="51"/>
      <c r="O19" s="601"/>
      <c r="P19" s="67"/>
      <c r="Q19" s="57"/>
      <c r="R19" s="68"/>
      <c r="S19" s="68"/>
      <c r="T19" s="68">
        <f t="shared" si="1"/>
        <v>0</v>
      </c>
      <c r="V19" s="52"/>
      <c r="W19" s="76"/>
      <c r="Y19" s="79"/>
      <c r="Z19" s="51"/>
      <c r="AB19" s="52"/>
      <c r="AC19" s="76">
        <f t="shared" si="2"/>
        <v>0</v>
      </c>
    </row>
    <row r="20" spans="2:29">
      <c r="B20" s="608"/>
      <c r="C20" s="79"/>
      <c r="D20" s="52"/>
      <c r="E20" s="76"/>
      <c r="F20" s="155">
        <v>0</v>
      </c>
      <c r="G20" s="51">
        <f t="shared" si="0"/>
        <v>0</v>
      </c>
      <c r="H20" s="60"/>
      <c r="I20" s="597"/>
      <c r="J20" s="70"/>
      <c r="K20" s="52"/>
      <c r="L20" s="52"/>
      <c r="M20" s="51"/>
      <c r="O20" s="601"/>
      <c r="P20" s="67"/>
      <c r="Q20" s="57"/>
      <c r="R20" s="68"/>
      <c r="S20" s="68"/>
      <c r="T20" s="68">
        <f t="shared" si="1"/>
        <v>0</v>
      </c>
      <c r="V20" s="52"/>
      <c r="W20" s="76"/>
      <c r="Y20" s="79"/>
      <c r="Z20" s="51"/>
      <c r="AB20" s="52"/>
      <c r="AC20" s="76">
        <f t="shared" si="2"/>
        <v>0</v>
      </c>
    </row>
    <row r="21" spans="2:29">
      <c r="B21" s="608"/>
      <c r="C21" s="79"/>
      <c r="D21" s="52"/>
      <c r="E21" s="76"/>
      <c r="F21" s="155">
        <v>0</v>
      </c>
      <c r="G21" s="51">
        <f t="shared" si="0"/>
        <v>0</v>
      </c>
      <c r="H21" s="60"/>
      <c r="I21" s="597"/>
      <c r="J21" s="70"/>
      <c r="K21" s="52"/>
      <c r="L21" s="52"/>
      <c r="M21" s="51"/>
      <c r="O21" s="601"/>
      <c r="P21" s="67"/>
      <c r="Q21" s="57"/>
      <c r="R21" s="68"/>
      <c r="S21" s="68"/>
      <c r="T21" s="68">
        <f t="shared" si="1"/>
        <v>0</v>
      </c>
      <c r="V21" s="52"/>
      <c r="W21" s="76"/>
      <c r="Y21" s="79"/>
      <c r="Z21" s="51"/>
      <c r="AB21" s="52"/>
      <c r="AC21" s="76">
        <f t="shared" si="2"/>
        <v>0</v>
      </c>
    </row>
    <row r="22" spans="2:29">
      <c r="B22" s="608"/>
      <c r="C22" s="79"/>
      <c r="D22" s="52"/>
      <c r="E22" s="76"/>
      <c r="F22" s="155">
        <v>0</v>
      </c>
      <c r="G22" s="51">
        <f t="shared" si="0"/>
        <v>0</v>
      </c>
      <c r="H22" s="60"/>
      <c r="I22" s="597"/>
      <c r="J22" s="70"/>
      <c r="K22" s="52"/>
      <c r="L22" s="52"/>
      <c r="M22" s="51"/>
      <c r="O22" s="601"/>
      <c r="P22" s="67"/>
      <c r="Q22" s="57"/>
      <c r="R22" s="68"/>
      <c r="S22" s="68"/>
      <c r="T22" s="68">
        <f t="shared" si="1"/>
        <v>0</v>
      </c>
      <c r="V22" s="52"/>
      <c r="W22" s="76"/>
      <c r="Y22" s="79"/>
      <c r="Z22" s="51"/>
      <c r="AB22" s="52"/>
      <c r="AC22" s="76">
        <f t="shared" si="2"/>
        <v>0</v>
      </c>
    </row>
    <row r="23" spans="2:29">
      <c r="B23" s="608"/>
      <c r="C23" s="79"/>
      <c r="D23" s="52"/>
      <c r="E23" s="76"/>
      <c r="F23" s="155">
        <v>0</v>
      </c>
      <c r="G23" s="51">
        <f t="shared" si="0"/>
        <v>0</v>
      </c>
      <c r="H23" s="60"/>
      <c r="I23" s="597"/>
      <c r="J23" s="70"/>
      <c r="K23" s="52"/>
      <c r="L23" s="52"/>
      <c r="M23" s="51"/>
      <c r="O23" s="601"/>
      <c r="P23" s="67"/>
      <c r="Q23" s="57"/>
      <c r="R23" s="68"/>
      <c r="S23" s="68"/>
      <c r="T23" s="68">
        <f t="shared" si="1"/>
        <v>0</v>
      </c>
      <c r="V23" s="52"/>
      <c r="W23" s="76"/>
      <c r="Y23" s="79"/>
      <c r="Z23" s="51"/>
      <c r="AB23" s="52"/>
      <c r="AC23" s="76">
        <f t="shared" si="2"/>
        <v>0</v>
      </c>
    </row>
    <row r="24" spans="2:29">
      <c r="B24" s="608"/>
      <c r="C24" s="79"/>
      <c r="D24" s="52"/>
      <c r="E24" s="76"/>
      <c r="F24" s="155">
        <v>0</v>
      </c>
      <c r="G24" s="51">
        <f t="shared" si="0"/>
        <v>0</v>
      </c>
      <c r="H24" s="60"/>
      <c r="I24" s="597"/>
      <c r="J24" s="70"/>
      <c r="K24" s="52"/>
      <c r="L24" s="52"/>
      <c r="M24" s="51"/>
      <c r="O24" s="601"/>
      <c r="P24" s="67"/>
      <c r="Q24" s="57"/>
      <c r="R24" s="68"/>
      <c r="S24" s="68"/>
      <c r="T24" s="68">
        <f t="shared" si="1"/>
        <v>0</v>
      </c>
      <c r="V24" s="52"/>
      <c r="W24" s="76"/>
      <c r="Y24" s="79"/>
      <c r="Z24" s="51"/>
      <c r="AB24" s="52"/>
      <c r="AC24" s="76">
        <f t="shared" si="2"/>
        <v>0</v>
      </c>
    </row>
    <row r="25" spans="2:29">
      <c r="B25" s="608"/>
      <c r="C25" s="79"/>
      <c r="D25" s="52"/>
      <c r="E25" s="76"/>
      <c r="F25" s="155">
        <v>0</v>
      </c>
      <c r="G25" s="51">
        <f t="shared" si="0"/>
        <v>0</v>
      </c>
      <c r="H25" s="60"/>
      <c r="I25" s="597"/>
      <c r="J25" s="70"/>
      <c r="K25" s="52"/>
      <c r="L25" s="52"/>
      <c r="M25" s="51"/>
      <c r="O25" s="601"/>
      <c r="P25" s="67"/>
      <c r="Q25" s="57"/>
      <c r="R25" s="68"/>
      <c r="S25" s="68"/>
      <c r="T25" s="68">
        <f t="shared" si="1"/>
        <v>0</v>
      </c>
      <c r="V25" s="52"/>
      <c r="W25" s="76"/>
      <c r="Y25" s="79"/>
      <c r="Z25" s="51"/>
      <c r="AB25" s="52"/>
      <c r="AC25" s="76">
        <f t="shared" si="2"/>
        <v>0</v>
      </c>
    </row>
    <row r="26" spans="2:29">
      <c r="B26" s="608"/>
      <c r="C26" s="79"/>
      <c r="D26" s="52"/>
      <c r="E26" s="76"/>
      <c r="F26" s="155">
        <v>0</v>
      </c>
      <c r="G26" s="51">
        <f t="shared" si="0"/>
        <v>0</v>
      </c>
      <c r="H26" s="60"/>
      <c r="I26" s="597"/>
      <c r="J26" s="79"/>
      <c r="K26" s="79"/>
      <c r="L26" s="79"/>
      <c r="M26" s="51"/>
      <c r="O26" s="601"/>
      <c r="P26" s="67"/>
      <c r="Q26" s="57"/>
      <c r="R26" s="68"/>
      <c r="S26" s="68"/>
      <c r="T26" s="68">
        <f t="shared" si="1"/>
        <v>0</v>
      </c>
      <c r="V26" s="52"/>
      <c r="W26" s="76"/>
      <c r="Y26" s="79"/>
      <c r="Z26" s="51"/>
      <c r="AB26" s="52"/>
      <c r="AC26" s="76">
        <f t="shared" si="2"/>
        <v>0</v>
      </c>
    </row>
    <row r="27" spans="2:29">
      <c r="B27" s="608"/>
      <c r="C27" s="79"/>
      <c r="D27" s="52"/>
      <c r="E27" s="76"/>
      <c r="F27" s="155">
        <v>0</v>
      </c>
      <c r="G27" s="51">
        <f t="shared" si="0"/>
        <v>0</v>
      </c>
      <c r="H27" s="60"/>
      <c r="I27" s="597"/>
      <c r="J27" s="79"/>
      <c r="K27" s="79"/>
      <c r="L27" s="79"/>
      <c r="M27" s="51"/>
      <c r="O27" s="601"/>
      <c r="P27" s="67"/>
      <c r="Q27" s="57"/>
      <c r="R27" s="68"/>
      <c r="S27" s="68"/>
      <c r="T27" s="68">
        <f t="shared" si="1"/>
        <v>0</v>
      </c>
      <c r="V27" s="52"/>
      <c r="W27" s="76"/>
      <c r="Y27" s="79"/>
      <c r="Z27" s="51"/>
      <c r="AB27" s="52"/>
      <c r="AC27" s="76">
        <f t="shared" si="2"/>
        <v>0</v>
      </c>
    </row>
    <row r="28" spans="2:29">
      <c r="B28" s="608"/>
      <c r="C28" s="79"/>
      <c r="D28" s="52"/>
      <c r="E28" s="76"/>
      <c r="F28" s="155">
        <v>0</v>
      </c>
      <c r="G28" s="51">
        <f t="shared" si="0"/>
        <v>0</v>
      </c>
      <c r="H28" s="60"/>
      <c r="I28" s="597"/>
      <c r="J28" s="79"/>
      <c r="K28" s="79"/>
      <c r="L28" s="79"/>
      <c r="M28" s="51"/>
      <c r="O28" s="601"/>
      <c r="P28" s="67"/>
      <c r="Q28" s="57"/>
      <c r="R28" s="68"/>
      <c r="S28" s="68"/>
      <c r="T28" s="68">
        <f t="shared" si="1"/>
        <v>0</v>
      </c>
      <c r="V28" s="52"/>
      <c r="W28" s="76"/>
      <c r="Y28" s="79"/>
      <c r="Z28" s="51"/>
      <c r="AB28" s="52"/>
      <c r="AC28" s="76">
        <f t="shared" si="2"/>
        <v>0</v>
      </c>
    </row>
    <row r="29" spans="2:29">
      <c r="B29" s="608"/>
      <c r="C29" s="79"/>
      <c r="D29" s="52"/>
      <c r="E29" s="76"/>
      <c r="F29" s="155">
        <v>0</v>
      </c>
      <c r="G29" s="51">
        <f t="shared" si="0"/>
        <v>0</v>
      </c>
      <c r="H29" s="60"/>
      <c r="I29" s="597"/>
      <c r="J29" s="187"/>
      <c r="K29" s="188"/>
      <c r="L29" s="188"/>
      <c r="M29" s="51"/>
      <c r="O29" s="601"/>
      <c r="P29" s="67"/>
      <c r="Q29" s="57"/>
      <c r="R29" s="68"/>
      <c r="S29" s="68"/>
      <c r="T29" s="68">
        <f t="shared" si="1"/>
        <v>0</v>
      </c>
      <c r="V29" s="52"/>
      <c r="W29" s="76"/>
      <c r="Y29" s="79"/>
      <c r="Z29" s="51"/>
      <c r="AB29" s="52"/>
      <c r="AC29" s="76">
        <f t="shared" si="2"/>
        <v>0</v>
      </c>
    </row>
    <row r="30" spans="2:29">
      <c r="B30" s="608"/>
      <c r="C30" s="79"/>
      <c r="D30" s="52"/>
      <c r="E30" s="76"/>
      <c r="F30" s="155">
        <v>0</v>
      </c>
      <c r="G30" s="51">
        <f t="shared" si="0"/>
        <v>0</v>
      </c>
      <c r="H30" s="60"/>
      <c r="I30" s="597"/>
      <c r="O30" s="601"/>
      <c r="P30" s="67"/>
      <c r="Q30" s="57"/>
      <c r="R30" s="68"/>
      <c r="S30" s="68"/>
      <c r="T30" s="68">
        <f t="shared" si="1"/>
        <v>0</v>
      </c>
      <c r="V30" s="52"/>
      <c r="W30" s="76"/>
      <c r="Y30" s="79"/>
      <c r="Z30" s="51"/>
      <c r="AB30" s="52"/>
      <c r="AC30" s="76">
        <f t="shared" si="2"/>
        <v>0</v>
      </c>
    </row>
    <row r="31" spans="2:29">
      <c r="B31" s="608"/>
      <c r="C31" s="79"/>
      <c r="D31" s="52"/>
      <c r="E31" s="76"/>
      <c r="F31" s="155">
        <v>0</v>
      </c>
      <c r="G31" s="51">
        <f t="shared" si="0"/>
        <v>0</v>
      </c>
      <c r="H31" s="60"/>
      <c r="I31" s="597"/>
      <c r="O31" s="601"/>
      <c r="P31" s="67"/>
      <c r="Q31" s="57"/>
      <c r="R31" s="68"/>
      <c r="S31" s="68"/>
      <c r="T31" s="68">
        <f t="shared" si="1"/>
        <v>0</v>
      </c>
      <c r="V31" s="52"/>
      <c r="W31" s="76"/>
      <c r="Y31" s="79"/>
      <c r="Z31" s="51"/>
      <c r="AB31" s="52"/>
      <c r="AC31" s="76">
        <f t="shared" si="2"/>
        <v>0</v>
      </c>
    </row>
    <row r="32" spans="2:29">
      <c r="B32" s="608"/>
      <c r="C32" s="79"/>
      <c r="D32" s="52"/>
      <c r="E32" s="76"/>
      <c r="F32" s="155">
        <v>0</v>
      </c>
      <c r="G32" s="51">
        <f t="shared" si="0"/>
        <v>0</v>
      </c>
      <c r="H32" s="60"/>
      <c r="I32" s="597"/>
      <c r="O32" s="601"/>
      <c r="P32" s="67"/>
      <c r="Q32" s="57"/>
      <c r="R32" s="68"/>
      <c r="S32" s="68"/>
      <c r="T32" s="68">
        <f t="shared" si="1"/>
        <v>0</v>
      </c>
      <c r="V32" s="52"/>
      <c r="W32" s="76"/>
      <c r="Y32" s="79"/>
      <c r="Z32" s="51"/>
      <c r="AB32" s="52"/>
      <c r="AC32" s="76">
        <f t="shared" si="2"/>
        <v>0</v>
      </c>
    </row>
    <row r="33" spans="2:29">
      <c r="B33" s="608"/>
      <c r="C33" s="79"/>
      <c r="D33" s="52"/>
      <c r="E33" s="76"/>
      <c r="F33" s="155">
        <v>0</v>
      </c>
      <c r="G33" s="51">
        <f t="shared" si="0"/>
        <v>0</v>
      </c>
      <c r="H33" s="60"/>
      <c r="I33" s="597"/>
      <c r="O33" s="601"/>
      <c r="P33" s="67"/>
      <c r="Q33" s="57"/>
      <c r="R33" s="68"/>
      <c r="S33" s="68"/>
      <c r="T33" s="68">
        <f t="shared" si="1"/>
        <v>0</v>
      </c>
      <c r="V33" s="52"/>
      <c r="W33" s="76"/>
      <c r="Y33" s="79"/>
      <c r="Z33" s="51"/>
      <c r="AB33" s="52"/>
      <c r="AC33" s="76">
        <f t="shared" si="2"/>
        <v>0</v>
      </c>
    </row>
    <row r="34" spans="2:29">
      <c r="B34" s="608"/>
      <c r="C34" s="79"/>
      <c r="D34" s="52"/>
      <c r="E34" s="76"/>
      <c r="F34" s="155">
        <v>0</v>
      </c>
      <c r="G34" s="51">
        <f t="shared" si="0"/>
        <v>0</v>
      </c>
      <c r="H34" s="60"/>
      <c r="I34" s="597"/>
      <c r="O34" s="601"/>
      <c r="P34" s="67"/>
      <c r="Q34" s="57"/>
      <c r="R34" s="68"/>
      <c r="S34" s="68"/>
      <c r="T34" s="68">
        <f t="shared" si="1"/>
        <v>0</v>
      </c>
      <c r="V34" s="52"/>
      <c r="W34" s="76"/>
      <c r="Y34" s="79"/>
      <c r="Z34" s="51"/>
      <c r="AB34" s="52"/>
      <c r="AC34" s="76">
        <f t="shared" si="2"/>
        <v>0</v>
      </c>
    </row>
    <row r="35" spans="2:29">
      <c r="B35" s="608"/>
      <c r="C35" s="79"/>
      <c r="D35" s="52"/>
      <c r="E35" s="76"/>
      <c r="F35" s="155">
        <v>0</v>
      </c>
      <c r="G35" s="51">
        <f t="shared" si="0"/>
        <v>0</v>
      </c>
      <c r="H35" s="60"/>
      <c r="I35" s="598"/>
      <c r="O35" s="602"/>
      <c r="P35" s="85"/>
      <c r="Q35" s="86"/>
      <c r="R35" s="87"/>
      <c r="S35" s="88"/>
      <c r="T35" s="68">
        <f t="shared" si="1"/>
        <v>0</v>
      </c>
      <c r="V35" s="52"/>
      <c r="W35" s="76"/>
      <c r="Y35" s="79"/>
      <c r="Z35" s="51"/>
      <c r="AB35" s="52"/>
      <c r="AC35" s="76">
        <f t="shared" si="2"/>
        <v>0</v>
      </c>
    </row>
    <row r="36" spans="2:29">
      <c r="B36" s="609"/>
      <c r="C36" s="79"/>
      <c r="D36" s="52"/>
      <c r="E36" s="76"/>
      <c r="F36" s="155">
        <v>0</v>
      </c>
      <c r="G36" s="51">
        <f t="shared" si="0"/>
        <v>0</v>
      </c>
      <c r="H36" s="60"/>
      <c r="R36" s="89"/>
      <c r="V36" s="52"/>
      <c r="W36" s="76"/>
      <c r="Y36" s="79"/>
      <c r="Z36" s="51"/>
      <c r="AB36" s="52"/>
      <c r="AC36" s="76">
        <f t="shared" si="2"/>
        <v>0</v>
      </c>
    </row>
    <row r="37" spans="2:29">
      <c r="B37" s="69" t="s">
        <v>26</v>
      </c>
      <c r="C37" s="89"/>
      <c r="D37" s="333">
        <f>SUM(D4:D36)</f>
        <v>580</v>
      </c>
      <c r="E37" s="337">
        <f>G37/D37</f>
        <v>6.6492413793103449</v>
      </c>
      <c r="F37" s="339"/>
      <c r="G37" s="92">
        <f>SUM(G4:G36)</f>
        <v>3856.56</v>
      </c>
      <c r="V37" s="52"/>
      <c r="W37" s="76"/>
      <c r="Y37" s="79"/>
      <c r="Z37" s="51"/>
      <c r="AB37" s="52"/>
      <c r="AC37" s="76">
        <f t="shared" si="2"/>
        <v>0</v>
      </c>
    </row>
    <row r="38" spans="2:29">
      <c r="E38" s="144" t="s">
        <v>27</v>
      </c>
      <c r="W38" s="94">
        <f>SUM(W5:W37)</f>
        <v>472.47999999999996</v>
      </c>
      <c r="Z38" s="94">
        <f>SUM(Z5:Z37)</f>
        <v>82.070000000000007</v>
      </c>
    </row>
  </sheetData>
  <mergeCells count="9">
    <mergeCell ref="B2:C2"/>
    <mergeCell ref="Y3:Z3"/>
    <mergeCell ref="AB3:AC3"/>
    <mergeCell ref="O4:O35"/>
    <mergeCell ref="V3:W3"/>
    <mergeCell ref="AB2:AC2"/>
    <mergeCell ref="B4:B36"/>
    <mergeCell ref="I4:I35"/>
    <mergeCell ref="D2:I2"/>
  </mergeCells>
  <hyperlinks>
    <hyperlink ref="B3" location="CARTEIRA!A1" display="STBP3" xr:uid="{00000000-0004-0000-1C00-000000000000}"/>
  </hyperlink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FF9797"/>
  </sheetPr>
  <dimension ref="B2:AD41"/>
  <sheetViews>
    <sheetView zoomScaleNormal="60" zoomScaleSheetLayoutView="100" workbookViewId="0">
      <selection activeCell="B3" sqref="B3"/>
    </sheetView>
  </sheetViews>
  <sheetFormatPr defaultColWidth="8.5703125" defaultRowHeight="15"/>
  <cols>
    <col min="1" max="1" width="1.28515625" style="104" customWidth="1"/>
    <col min="2" max="2" width="9.140625" style="104" customWidth="1"/>
    <col min="3" max="3" width="12.7109375" style="104" bestFit="1" customWidth="1"/>
    <col min="4" max="4" width="9.140625" style="104" customWidth="1"/>
    <col min="5" max="5" width="13.42578125" style="104" bestFit="1" customWidth="1"/>
    <col min="6" max="6" width="8.85546875" style="104" bestFit="1" customWidth="1"/>
    <col min="7" max="7" width="11.7109375" style="104" bestFit="1" customWidth="1"/>
    <col min="8" max="8" width="1.7109375" style="104" customWidth="1"/>
    <col min="9" max="9" width="9.140625" style="104" customWidth="1"/>
    <col min="10" max="10" width="11.28515625" style="104" bestFit="1" customWidth="1"/>
    <col min="11" max="12" width="9.140625" style="104" customWidth="1"/>
    <col min="13" max="13" width="11.7109375" style="104" bestFit="1" customWidth="1"/>
    <col min="14" max="14" width="1.28515625" style="104" customWidth="1"/>
    <col min="15" max="15" width="9.140625" style="104" customWidth="1"/>
    <col min="16" max="16" width="10.7109375" style="104" bestFit="1" customWidth="1"/>
    <col min="17" max="18" width="9.140625" style="104" customWidth="1"/>
    <col min="19" max="19" width="10.28515625" style="104" bestFit="1" customWidth="1"/>
    <col min="20" max="20" width="10.140625" style="104" bestFit="1" customWidth="1"/>
    <col min="21" max="21" width="2.42578125" style="104" customWidth="1"/>
    <col min="22" max="22" width="11.7109375" style="104" bestFit="1" customWidth="1"/>
    <col min="23" max="23" width="9.140625" style="104" customWidth="1"/>
    <col min="24" max="24" width="1.42578125" style="104" customWidth="1"/>
    <col min="25" max="25" width="11.7109375" style="104" bestFit="1" customWidth="1"/>
    <col min="26" max="27" width="9.140625" style="104" customWidth="1"/>
    <col min="28" max="28" width="10.7109375" style="104" bestFit="1" customWidth="1"/>
    <col min="29" max="29" width="10.140625" style="104" bestFit="1" customWidth="1"/>
    <col min="30" max="30" width="9.140625" style="104" customWidth="1"/>
    <col min="31" max="31" width="0" style="104" hidden="1" customWidth="1"/>
    <col min="32" max="16384" width="8.5703125" style="104"/>
  </cols>
  <sheetData>
    <row r="2" spans="2:30">
      <c r="B2" s="680">
        <v>17344597000194</v>
      </c>
      <c r="C2" s="681"/>
      <c r="D2" s="635" t="s">
        <v>107</v>
      </c>
      <c r="E2" s="636"/>
      <c r="F2" s="636"/>
      <c r="G2" s="636"/>
      <c r="M2" s="105" t="s">
        <v>2</v>
      </c>
      <c r="S2" s="30" t="s">
        <v>3</v>
      </c>
      <c r="T2" s="32" t="s">
        <v>4</v>
      </c>
      <c r="AB2" s="620" t="s">
        <v>5</v>
      </c>
      <c r="AC2" s="620"/>
    </row>
    <row r="3" spans="2:30" ht="27.75">
      <c r="B3" s="44" t="s">
        <v>108</v>
      </c>
      <c r="C3" s="331" t="s">
        <v>7</v>
      </c>
      <c r="D3" s="331" t="s">
        <v>8</v>
      </c>
      <c r="E3" s="331" t="s">
        <v>9</v>
      </c>
      <c r="F3" s="331" t="s">
        <v>10</v>
      </c>
      <c r="G3" s="355" t="s">
        <v>11</v>
      </c>
      <c r="I3" s="44" t="str">
        <f>(B3)</f>
        <v>BBSE3</v>
      </c>
      <c r="J3" s="331" t="s">
        <v>7</v>
      </c>
      <c r="K3" s="331" t="s">
        <v>8</v>
      </c>
      <c r="L3" s="331" t="s">
        <v>9</v>
      </c>
      <c r="M3" s="331" t="s">
        <v>12</v>
      </c>
      <c r="O3" s="44" t="str">
        <f>(B3)</f>
        <v>BBSE3</v>
      </c>
      <c r="P3" s="330" t="s">
        <v>13</v>
      </c>
      <c r="Q3" s="331" t="s">
        <v>8</v>
      </c>
      <c r="R3" s="330" t="s">
        <v>14</v>
      </c>
      <c r="S3" s="331" t="s">
        <v>15</v>
      </c>
      <c r="T3" s="331" t="s">
        <v>16</v>
      </c>
      <c r="V3" s="621" t="s">
        <v>17</v>
      </c>
      <c r="W3" s="621"/>
      <c r="Y3" s="622" t="s">
        <v>18</v>
      </c>
      <c r="Z3" s="622"/>
      <c r="AA3" s="106" t="s">
        <v>19</v>
      </c>
      <c r="AB3" s="623" t="s">
        <v>20</v>
      </c>
      <c r="AC3" s="623"/>
    </row>
    <row r="4" spans="2:30">
      <c r="B4" s="624" t="s">
        <v>21</v>
      </c>
      <c r="C4" s="107">
        <v>44627</v>
      </c>
      <c r="D4" s="108">
        <v>1</v>
      </c>
      <c r="E4" s="109">
        <v>22.16</v>
      </c>
      <c r="F4" s="386">
        <v>0</v>
      </c>
      <c r="G4" s="385">
        <f t="shared" ref="G4:G36" si="0">(D4*E4)+F4</f>
        <v>22.16</v>
      </c>
      <c r="H4" s="30"/>
      <c r="I4" s="627" t="s">
        <v>2</v>
      </c>
      <c r="J4" s="107"/>
      <c r="K4" s="108"/>
      <c r="L4" s="108"/>
      <c r="M4" s="111"/>
      <c r="O4" s="630" t="s">
        <v>4</v>
      </c>
      <c r="P4" s="112"/>
      <c r="Q4" s="113"/>
      <c r="R4" s="114"/>
      <c r="S4" s="114"/>
      <c r="T4" s="114">
        <f t="shared" ref="T4:T35" si="1">(R4*Q4)-S4</f>
        <v>0</v>
      </c>
      <c r="V4" s="108" t="s">
        <v>22</v>
      </c>
      <c r="W4" s="108" t="s">
        <v>23</v>
      </c>
      <c r="Y4" s="108" t="s">
        <v>22</v>
      </c>
      <c r="Z4" s="108" t="s">
        <v>23</v>
      </c>
      <c r="AA4" s="32" t="s">
        <v>24</v>
      </c>
      <c r="AB4" s="108" t="s">
        <v>25</v>
      </c>
      <c r="AC4" s="108" t="s">
        <v>23</v>
      </c>
      <c r="AD4" s="115"/>
    </row>
    <row r="5" spans="2:30">
      <c r="B5" s="625"/>
      <c r="C5" s="107">
        <v>44637</v>
      </c>
      <c r="D5" s="108">
        <v>1</v>
      </c>
      <c r="E5" s="109">
        <v>23.4</v>
      </c>
      <c r="F5" s="386">
        <v>0</v>
      </c>
      <c r="G5" s="385">
        <f t="shared" si="0"/>
        <v>23.4</v>
      </c>
      <c r="H5" s="30"/>
      <c r="I5" s="628"/>
      <c r="J5" s="116"/>
      <c r="K5" s="117"/>
      <c r="L5" s="117"/>
      <c r="M5" s="173"/>
      <c r="O5" s="631"/>
      <c r="P5" s="118"/>
      <c r="Q5" s="119"/>
      <c r="R5" s="120"/>
      <c r="S5" s="120"/>
      <c r="T5" s="114">
        <f t="shared" si="1"/>
        <v>0</v>
      </c>
      <c r="V5" s="121">
        <v>44802</v>
      </c>
      <c r="W5" s="122">
        <v>2.0699999999999998</v>
      </c>
      <c r="Y5" s="121">
        <v>44986</v>
      </c>
      <c r="Z5" s="109">
        <v>0.06</v>
      </c>
      <c r="AA5" s="32"/>
      <c r="AB5" s="121"/>
      <c r="AC5" s="122">
        <f t="shared" ref="AC5:AC37" si="2">T4-M4</f>
        <v>0</v>
      </c>
    </row>
    <row r="6" spans="2:30">
      <c r="B6" s="625"/>
      <c r="C6" s="107">
        <v>45061</v>
      </c>
      <c r="D6" s="108">
        <v>2</v>
      </c>
      <c r="E6" s="109">
        <v>32.200000000000003</v>
      </c>
      <c r="F6" s="386">
        <v>0.01</v>
      </c>
      <c r="G6" s="385">
        <f t="shared" si="0"/>
        <v>64.410000000000011</v>
      </c>
      <c r="H6" s="30"/>
      <c r="I6" s="628"/>
      <c r="J6" s="123"/>
      <c r="K6" s="124"/>
      <c r="L6" s="124"/>
      <c r="M6" s="111"/>
      <c r="O6" s="631"/>
      <c r="P6" s="112"/>
      <c r="Q6" s="113"/>
      <c r="R6" s="114"/>
      <c r="S6" s="114"/>
      <c r="T6" s="114">
        <f t="shared" si="1"/>
        <v>0</v>
      </c>
      <c r="V6" s="158"/>
      <c r="W6" s="159"/>
      <c r="Y6" s="121"/>
      <c r="Z6" s="109"/>
      <c r="AA6" s="32"/>
      <c r="AB6" s="125"/>
      <c r="AC6" s="122">
        <f t="shared" si="2"/>
        <v>0</v>
      </c>
    </row>
    <row r="7" spans="2:30">
      <c r="B7" s="625"/>
      <c r="C7" s="107">
        <v>45065</v>
      </c>
      <c r="D7" s="108">
        <v>2</v>
      </c>
      <c r="E7" s="109">
        <v>30.85</v>
      </c>
      <c r="F7" s="386">
        <v>0.01</v>
      </c>
      <c r="G7" s="385">
        <f t="shared" si="0"/>
        <v>61.71</v>
      </c>
      <c r="H7" s="30"/>
      <c r="I7" s="628"/>
      <c r="J7" s="123"/>
      <c r="K7" s="124"/>
      <c r="L7" s="124"/>
      <c r="M7" s="111"/>
      <c r="O7" s="631"/>
      <c r="P7" s="112"/>
      <c r="Q7" s="113"/>
      <c r="R7" s="114"/>
      <c r="S7" s="114"/>
      <c r="T7" s="114">
        <f t="shared" si="1"/>
        <v>0</v>
      </c>
      <c r="V7" s="121">
        <v>44986</v>
      </c>
      <c r="W7" s="122">
        <v>3.67</v>
      </c>
      <c r="Y7" s="126"/>
      <c r="Z7" s="109"/>
      <c r="AB7" s="108"/>
      <c r="AC7" s="122">
        <f t="shared" si="2"/>
        <v>0</v>
      </c>
    </row>
    <row r="8" spans="2:30">
      <c r="B8" s="625"/>
      <c r="C8" s="107"/>
      <c r="D8" s="108"/>
      <c r="E8" s="109"/>
      <c r="F8" s="386">
        <v>0</v>
      </c>
      <c r="G8" s="385">
        <f t="shared" si="0"/>
        <v>0</v>
      </c>
      <c r="H8" s="30"/>
      <c r="I8" s="628"/>
      <c r="J8" s="123"/>
      <c r="K8" s="124"/>
      <c r="L8" s="124"/>
      <c r="M8" s="111"/>
      <c r="O8" s="631"/>
      <c r="P8" s="112"/>
      <c r="Q8" s="113"/>
      <c r="R8" s="114"/>
      <c r="S8" s="114"/>
      <c r="T8" s="114">
        <f t="shared" si="1"/>
        <v>0</v>
      </c>
      <c r="V8" s="121">
        <v>45166</v>
      </c>
      <c r="W8" s="122">
        <v>9.64</v>
      </c>
      <c r="Y8" s="126"/>
      <c r="Z8" s="109"/>
      <c r="AB8" s="108"/>
      <c r="AC8" s="122">
        <f t="shared" si="2"/>
        <v>0</v>
      </c>
    </row>
    <row r="9" spans="2:30">
      <c r="B9" s="625"/>
      <c r="C9" s="107"/>
      <c r="D9" s="108"/>
      <c r="E9" s="109"/>
      <c r="F9" s="386">
        <v>0</v>
      </c>
      <c r="G9" s="385">
        <f t="shared" si="0"/>
        <v>0</v>
      </c>
      <c r="H9" s="30"/>
      <c r="I9" s="628"/>
      <c r="J9" s="116"/>
      <c r="K9" s="117"/>
      <c r="L9" s="117"/>
      <c r="M9" s="111"/>
      <c r="O9" s="631"/>
      <c r="P9" s="112"/>
      <c r="Q9" s="113"/>
      <c r="R9" s="114"/>
      <c r="S9" s="114"/>
      <c r="T9" s="114">
        <f t="shared" si="1"/>
        <v>0</v>
      </c>
      <c r="V9" s="108"/>
      <c r="W9" s="122"/>
      <c r="Y9" s="126"/>
      <c r="Z9" s="109"/>
      <c r="AB9" s="108"/>
      <c r="AC9" s="122">
        <f t="shared" si="2"/>
        <v>0</v>
      </c>
    </row>
    <row r="10" spans="2:30">
      <c r="B10" s="625"/>
      <c r="C10" s="107"/>
      <c r="D10" s="108"/>
      <c r="E10" s="109"/>
      <c r="F10" s="386">
        <v>0</v>
      </c>
      <c r="G10" s="385">
        <f t="shared" si="0"/>
        <v>0</v>
      </c>
      <c r="H10" s="30"/>
      <c r="I10" s="628"/>
      <c r="J10" s="123"/>
      <c r="K10" s="124"/>
      <c r="L10" s="124"/>
      <c r="M10" s="111"/>
      <c r="O10" s="631"/>
      <c r="P10" s="112"/>
      <c r="Q10" s="113"/>
      <c r="R10" s="114"/>
      <c r="S10" s="114"/>
      <c r="T10" s="114">
        <f t="shared" si="1"/>
        <v>0</v>
      </c>
      <c r="V10" s="108"/>
      <c r="W10" s="122"/>
      <c r="Y10" s="126"/>
      <c r="Z10" s="109"/>
      <c r="AB10" s="108"/>
      <c r="AC10" s="122">
        <f t="shared" si="2"/>
        <v>0</v>
      </c>
    </row>
    <row r="11" spans="2:30">
      <c r="B11" s="625"/>
      <c r="C11" s="126"/>
      <c r="D11" s="126"/>
      <c r="E11" s="126"/>
      <c r="F11" s="386">
        <v>0</v>
      </c>
      <c r="G11" s="385">
        <f t="shared" si="0"/>
        <v>0</v>
      </c>
      <c r="H11" s="30"/>
      <c r="I11" s="628"/>
      <c r="J11" s="123"/>
      <c r="K11" s="124"/>
      <c r="L11" s="124"/>
      <c r="M11" s="111"/>
      <c r="O11" s="631"/>
      <c r="P11" s="112"/>
      <c r="Q11" s="113"/>
      <c r="R11" s="114"/>
      <c r="S11" s="114"/>
      <c r="T11" s="114">
        <f t="shared" si="1"/>
        <v>0</v>
      </c>
      <c r="V11" s="108"/>
      <c r="W11" s="122"/>
      <c r="Y11" s="126"/>
      <c r="Z11" s="109"/>
      <c r="AB11" s="108"/>
      <c r="AC11" s="122">
        <f t="shared" si="2"/>
        <v>0</v>
      </c>
    </row>
    <row r="12" spans="2:30">
      <c r="B12" s="625"/>
      <c r="C12" s="126"/>
      <c r="D12" s="126"/>
      <c r="E12" s="126"/>
      <c r="F12" s="386">
        <v>0</v>
      </c>
      <c r="G12" s="353">
        <f t="shared" si="0"/>
        <v>0</v>
      </c>
      <c r="H12" s="30"/>
      <c r="I12" s="628"/>
      <c r="J12" s="123"/>
      <c r="K12" s="124"/>
      <c r="L12" s="124"/>
      <c r="M12" s="111"/>
      <c r="O12" s="631"/>
      <c r="P12" s="112"/>
      <c r="Q12" s="113"/>
      <c r="R12" s="114"/>
      <c r="S12" s="114"/>
      <c r="T12" s="114">
        <f t="shared" si="1"/>
        <v>0</v>
      </c>
      <c r="V12" s="108"/>
      <c r="W12" s="122"/>
      <c r="Y12" s="126"/>
      <c r="Z12" s="109"/>
      <c r="AB12" s="108"/>
      <c r="AC12" s="122">
        <f t="shared" si="2"/>
        <v>0</v>
      </c>
    </row>
    <row r="13" spans="2:30">
      <c r="B13" s="625"/>
      <c r="C13" s="126"/>
      <c r="D13" s="126"/>
      <c r="E13" s="126"/>
      <c r="F13" s="386">
        <v>0</v>
      </c>
      <c r="G13" s="353">
        <f t="shared" si="0"/>
        <v>0</v>
      </c>
      <c r="H13" s="30"/>
      <c r="I13" s="628"/>
      <c r="J13" s="123"/>
      <c r="K13" s="124"/>
      <c r="L13" s="124"/>
      <c r="M13" s="111"/>
      <c r="O13" s="631"/>
      <c r="P13" s="112"/>
      <c r="Q13" s="113"/>
      <c r="R13" s="114"/>
      <c r="S13" s="114"/>
      <c r="T13" s="114">
        <f t="shared" si="1"/>
        <v>0</v>
      </c>
      <c r="V13" s="108"/>
      <c r="W13" s="122"/>
      <c r="Y13" s="126"/>
      <c r="Z13" s="109"/>
      <c r="AB13" s="108"/>
      <c r="AC13" s="122">
        <f t="shared" si="2"/>
        <v>0</v>
      </c>
    </row>
    <row r="14" spans="2:30">
      <c r="B14" s="625"/>
      <c r="C14" s="126"/>
      <c r="D14" s="126"/>
      <c r="E14" s="126"/>
      <c r="F14" s="386">
        <v>0</v>
      </c>
      <c r="G14" s="353">
        <f t="shared" si="0"/>
        <v>0</v>
      </c>
      <c r="H14" s="30"/>
      <c r="I14" s="628"/>
      <c r="J14" s="123"/>
      <c r="K14" s="124"/>
      <c r="L14" s="124"/>
      <c r="M14" s="111"/>
      <c r="O14" s="631"/>
      <c r="P14" s="112"/>
      <c r="Q14" s="113"/>
      <c r="R14" s="114"/>
      <c r="S14" s="114"/>
      <c r="T14" s="114">
        <f t="shared" si="1"/>
        <v>0</v>
      </c>
      <c r="V14" s="108"/>
      <c r="W14" s="122"/>
      <c r="Y14" s="126"/>
      <c r="Z14" s="109"/>
      <c r="AB14" s="108"/>
      <c r="AC14" s="122">
        <f t="shared" si="2"/>
        <v>0</v>
      </c>
    </row>
    <row r="15" spans="2:30">
      <c r="B15" s="625"/>
      <c r="C15" s="126"/>
      <c r="D15" s="126"/>
      <c r="E15" s="126"/>
      <c r="F15" s="386">
        <v>0</v>
      </c>
      <c r="G15" s="353">
        <f t="shared" si="0"/>
        <v>0</v>
      </c>
      <c r="H15" s="30"/>
      <c r="I15" s="628"/>
      <c r="J15" s="123"/>
      <c r="K15" s="124"/>
      <c r="L15" s="124"/>
      <c r="M15" s="111"/>
      <c r="O15" s="631"/>
      <c r="P15" s="112"/>
      <c r="Q15" s="113"/>
      <c r="R15" s="114"/>
      <c r="S15" s="114"/>
      <c r="T15" s="114">
        <f t="shared" si="1"/>
        <v>0</v>
      </c>
      <c r="V15" s="108"/>
      <c r="W15" s="122"/>
      <c r="Y15" s="126"/>
      <c r="Z15" s="109"/>
      <c r="AB15" s="108"/>
      <c r="AC15" s="122">
        <f t="shared" si="2"/>
        <v>0</v>
      </c>
    </row>
    <row r="16" spans="2:30">
      <c r="B16" s="625"/>
      <c r="C16" s="126"/>
      <c r="D16" s="126"/>
      <c r="E16" s="126"/>
      <c r="F16" s="386">
        <v>0</v>
      </c>
      <c r="G16" s="353">
        <f t="shared" si="0"/>
        <v>0</v>
      </c>
      <c r="H16" s="30"/>
      <c r="I16" s="628"/>
      <c r="J16" s="123"/>
      <c r="K16" s="124"/>
      <c r="L16" s="124"/>
      <c r="M16" s="111"/>
      <c r="O16" s="631"/>
      <c r="P16" s="112"/>
      <c r="Q16" s="113"/>
      <c r="R16" s="114"/>
      <c r="S16" s="114"/>
      <c r="T16" s="114">
        <f t="shared" si="1"/>
        <v>0</v>
      </c>
      <c r="V16" s="108"/>
      <c r="W16" s="122"/>
      <c r="Y16" s="126"/>
      <c r="Z16" s="109"/>
      <c r="AB16" s="108"/>
      <c r="AC16" s="122">
        <f t="shared" si="2"/>
        <v>0</v>
      </c>
    </row>
    <row r="17" spans="2:29">
      <c r="B17" s="625"/>
      <c r="C17" s="126"/>
      <c r="D17" s="126"/>
      <c r="E17" s="126"/>
      <c r="F17" s="379">
        <v>0</v>
      </c>
      <c r="G17" s="356">
        <f t="shared" si="0"/>
        <v>0</v>
      </c>
      <c r="H17" s="30"/>
      <c r="I17" s="628"/>
      <c r="J17" s="123"/>
      <c r="K17" s="124"/>
      <c r="L17" s="124"/>
      <c r="M17" s="111"/>
      <c r="O17" s="631"/>
      <c r="P17" s="112"/>
      <c r="Q17" s="113"/>
      <c r="R17" s="114"/>
      <c r="S17" s="114"/>
      <c r="T17" s="114">
        <f t="shared" si="1"/>
        <v>0</v>
      </c>
      <c r="V17" s="108"/>
      <c r="W17" s="122"/>
      <c r="Y17" s="126"/>
      <c r="Z17" s="109"/>
      <c r="AB17" s="108"/>
      <c r="AC17" s="122">
        <f t="shared" si="2"/>
        <v>0</v>
      </c>
    </row>
    <row r="18" spans="2:29">
      <c r="B18" s="625"/>
      <c r="C18" s="126"/>
      <c r="D18" s="126"/>
      <c r="E18" s="126"/>
      <c r="F18" s="379">
        <v>0</v>
      </c>
      <c r="G18" s="138">
        <f t="shared" si="0"/>
        <v>0</v>
      </c>
      <c r="H18" s="30"/>
      <c r="I18" s="628"/>
      <c r="J18" s="123"/>
      <c r="K18" s="124"/>
      <c r="L18" s="124"/>
      <c r="M18" s="111"/>
      <c r="O18" s="631"/>
      <c r="P18" s="112"/>
      <c r="Q18" s="113"/>
      <c r="R18" s="114"/>
      <c r="S18" s="114"/>
      <c r="T18" s="114">
        <f t="shared" si="1"/>
        <v>0</v>
      </c>
      <c r="V18" s="108"/>
      <c r="W18" s="122"/>
      <c r="Y18" s="126"/>
      <c r="Z18" s="109"/>
      <c r="AB18" s="108"/>
      <c r="AC18" s="122">
        <f t="shared" si="2"/>
        <v>0</v>
      </c>
    </row>
    <row r="19" spans="2:29">
      <c r="B19" s="625"/>
      <c r="C19" s="126"/>
      <c r="D19" s="126"/>
      <c r="E19" s="126"/>
      <c r="F19" s="379">
        <v>0</v>
      </c>
      <c r="G19" s="138">
        <f t="shared" si="0"/>
        <v>0</v>
      </c>
      <c r="H19" s="30"/>
      <c r="I19" s="628"/>
      <c r="J19" s="123"/>
      <c r="K19" s="124"/>
      <c r="L19" s="124"/>
      <c r="M19" s="111"/>
      <c r="O19" s="631"/>
      <c r="P19" s="112"/>
      <c r="Q19" s="113"/>
      <c r="R19" s="114"/>
      <c r="S19" s="114"/>
      <c r="T19" s="114">
        <f t="shared" si="1"/>
        <v>0</v>
      </c>
      <c r="V19" s="108"/>
      <c r="W19" s="122"/>
      <c r="Y19" s="126"/>
      <c r="Z19" s="109"/>
      <c r="AB19" s="108"/>
      <c r="AC19" s="122">
        <f t="shared" si="2"/>
        <v>0</v>
      </c>
    </row>
    <row r="20" spans="2:29">
      <c r="B20" s="625"/>
      <c r="C20" s="126"/>
      <c r="D20" s="126"/>
      <c r="E20" s="126"/>
      <c r="F20" s="379">
        <v>0</v>
      </c>
      <c r="G20" s="138">
        <f t="shared" si="0"/>
        <v>0</v>
      </c>
      <c r="H20" s="30"/>
      <c r="I20" s="628"/>
      <c r="J20" s="123"/>
      <c r="K20" s="124"/>
      <c r="L20" s="124"/>
      <c r="M20" s="111"/>
      <c r="O20" s="631"/>
      <c r="P20" s="112"/>
      <c r="Q20" s="113"/>
      <c r="R20" s="114"/>
      <c r="S20" s="114"/>
      <c r="T20" s="114">
        <f t="shared" si="1"/>
        <v>0</v>
      </c>
      <c r="V20" s="108"/>
      <c r="W20" s="122"/>
      <c r="Y20" s="126"/>
      <c r="Z20" s="109"/>
      <c r="AB20" s="108"/>
      <c r="AC20" s="122">
        <f t="shared" si="2"/>
        <v>0</v>
      </c>
    </row>
    <row r="21" spans="2:29">
      <c r="B21" s="625"/>
      <c r="C21" s="126"/>
      <c r="D21" s="126"/>
      <c r="E21" s="126"/>
      <c r="F21" s="379">
        <v>0</v>
      </c>
      <c r="G21" s="138">
        <f t="shared" si="0"/>
        <v>0</v>
      </c>
      <c r="H21" s="30"/>
      <c r="I21" s="628"/>
      <c r="J21" s="123"/>
      <c r="K21" s="124"/>
      <c r="L21" s="124"/>
      <c r="M21" s="111"/>
      <c r="O21" s="631"/>
      <c r="P21" s="112"/>
      <c r="Q21" s="113"/>
      <c r="R21" s="114"/>
      <c r="S21" s="114"/>
      <c r="T21" s="114">
        <f t="shared" si="1"/>
        <v>0</v>
      </c>
      <c r="V21" s="108"/>
      <c r="W21" s="122"/>
      <c r="Y21" s="126"/>
      <c r="Z21" s="109"/>
      <c r="AB21" s="108"/>
      <c r="AC21" s="122">
        <f t="shared" si="2"/>
        <v>0</v>
      </c>
    </row>
    <row r="22" spans="2:29">
      <c r="B22" s="625"/>
      <c r="C22" s="126"/>
      <c r="D22" s="126"/>
      <c r="E22" s="126"/>
      <c r="F22" s="379">
        <v>0</v>
      </c>
      <c r="G22" s="138">
        <f t="shared" si="0"/>
        <v>0</v>
      </c>
      <c r="H22" s="30"/>
      <c r="I22" s="628"/>
      <c r="J22" s="123"/>
      <c r="K22" s="124"/>
      <c r="L22" s="124"/>
      <c r="M22" s="111"/>
      <c r="O22" s="631"/>
      <c r="P22" s="112"/>
      <c r="Q22" s="113"/>
      <c r="R22" s="114"/>
      <c r="S22" s="114"/>
      <c r="T22" s="114">
        <f t="shared" si="1"/>
        <v>0</v>
      </c>
      <c r="V22" s="108"/>
      <c r="W22" s="122"/>
      <c r="Y22" s="126"/>
      <c r="Z22" s="109"/>
      <c r="AB22" s="108"/>
      <c r="AC22" s="122">
        <f t="shared" si="2"/>
        <v>0</v>
      </c>
    </row>
    <row r="23" spans="2:29">
      <c r="B23" s="625"/>
      <c r="C23" s="126"/>
      <c r="D23" s="126"/>
      <c r="E23" s="126"/>
      <c r="F23" s="379">
        <v>0</v>
      </c>
      <c r="G23" s="138">
        <f t="shared" si="0"/>
        <v>0</v>
      </c>
      <c r="H23" s="30"/>
      <c r="I23" s="628"/>
      <c r="J23" s="123"/>
      <c r="K23" s="124"/>
      <c r="L23" s="124"/>
      <c r="M23" s="111"/>
      <c r="O23" s="631"/>
      <c r="P23" s="112"/>
      <c r="Q23" s="113"/>
      <c r="R23" s="114"/>
      <c r="S23" s="114"/>
      <c r="T23" s="114">
        <f t="shared" si="1"/>
        <v>0</v>
      </c>
      <c r="V23" s="108"/>
      <c r="W23" s="122"/>
      <c r="Y23" s="126"/>
      <c r="Z23" s="109"/>
      <c r="AB23" s="108"/>
      <c r="AC23" s="122">
        <f t="shared" si="2"/>
        <v>0</v>
      </c>
    </row>
    <row r="24" spans="2:29">
      <c r="B24" s="625"/>
      <c r="C24" s="126"/>
      <c r="D24" s="126"/>
      <c r="E24" s="126"/>
      <c r="F24" s="379">
        <v>0</v>
      </c>
      <c r="G24" s="138">
        <f t="shared" si="0"/>
        <v>0</v>
      </c>
      <c r="H24" s="30"/>
      <c r="I24" s="628"/>
      <c r="J24" s="123"/>
      <c r="K24" s="124"/>
      <c r="L24" s="124"/>
      <c r="M24" s="111"/>
      <c r="O24" s="631"/>
      <c r="P24" s="112"/>
      <c r="Q24" s="113"/>
      <c r="R24" s="114"/>
      <c r="S24" s="114"/>
      <c r="T24" s="114">
        <f t="shared" si="1"/>
        <v>0</v>
      </c>
      <c r="V24" s="108"/>
      <c r="W24" s="122"/>
      <c r="Y24" s="126"/>
      <c r="Z24" s="109"/>
      <c r="AB24" s="108"/>
      <c r="AC24" s="122">
        <f t="shared" si="2"/>
        <v>0</v>
      </c>
    </row>
    <row r="25" spans="2:29">
      <c r="B25" s="625"/>
      <c r="C25" s="126"/>
      <c r="D25" s="126"/>
      <c r="E25" s="126"/>
      <c r="F25" s="379">
        <v>0</v>
      </c>
      <c r="G25" s="138">
        <f t="shared" si="0"/>
        <v>0</v>
      </c>
      <c r="H25" s="30"/>
      <c r="I25" s="628"/>
      <c r="J25" s="123"/>
      <c r="K25" s="124"/>
      <c r="L25" s="124"/>
      <c r="M25" s="111"/>
      <c r="O25" s="631"/>
      <c r="P25" s="112"/>
      <c r="Q25" s="113"/>
      <c r="R25" s="114"/>
      <c r="S25" s="114"/>
      <c r="T25" s="114">
        <f t="shared" si="1"/>
        <v>0</v>
      </c>
      <c r="V25" s="108"/>
      <c r="W25" s="122"/>
      <c r="Y25" s="126"/>
      <c r="Z25" s="109"/>
      <c r="AB25" s="108"/>
      <c r="AC25" s="122">
        <f t="shared" si="2"/>
        <v>0</v>
      </c>
    </row>
    <row r="26" spans="2:29">
      <c r="B26" s="625"/>
      <c r="C26" s="126"/>
      <c r="D26" s="126"/>
      <c r="E26" s="126"/>
      <c r="F26" s="379">
        <v>0</v>
      </c>
      <c r="G26" s="138">
        <f t="shared" si="0"/>
        <v>0</v>
      </c>
      <c r="H26" s="30"/>
      <c r="I26" s="628"/>
      <c r="J26" s="123"/>
      <c r="K26" s="124"/>
      <c r="L26" s="124"/>
      <c r="M26" s="111"/>
      <c r="O26" s="631"/>
      <c r="P26" s="112"/>
      <c r="Q26" s="113"/>
      <c r="R26" s="114"/>
      <c r="S26" s="114"/>
      <c r="T26" s="114">
        <f t="shared" si="1"/>
        <v>0</v>
      </c>
      <c r="V26" s="108"/>
      <c r="W26" s="122"/>
      <c r="Y26" s="126"/>
      <c r="Z26" s="109"/>
      <c r="AB26" s="108"/>
      <c r="AC26" s="122">
        <f t="shared" si="2"/>
        <v>0</v>
      </c>
    </row>
    <row r="27" spans="2:29">
      <c r="B27" s="625"/>
      <c r="C27" s="126"/>
      <c r="D27" s="126"/>
      <c r="E27" s="126"/>
      <c r="F27" s="379">
        <v>0</v>
      </c>
      <c r="G27" s="138">
        <f t="shared" si="0"/>
        <v>0</v>
      </c>
      <c r="H27" s="30"/>
      <c r="I27" s="628"/>
      <c r="J27" s="123"/>
      <c r="K27" s="124"/>
      <c r="L27" s="124"/>
      <c r="M27" s="111"/>
      <c r="O27" s="631"/>
      <c r="P27" s="112"/>
      <c r="Q27" s="113"/>
      <c r="R27" s="114"/>
      <c r="S27" s="114"/>
      <c r="T27" s="114">
        <f t="shared" si="1"/>
        <v>0</v>
      </c>
      <c r="V27" s="108"/>
      <c r="W27" s="122"/>
      <c r="Y27" s="126"/>
      <c r="Z27" s="109"/>
      <c r="AB27" s="108"/>
      <c r="AC27" s="122">
        <f t="shared" si="2"/>
        <v>0</v>
      </c>
    </row>
    <row r="28" spans="2:29">
      <c r="B28" s="625"/>
      <c r="C28" s="126"/>
      <c r="D28" s="126"/>
      <c r="E28" s="126"/>
      <c r="F28" s="379">
        <v>0</v>
      </c>
      <c r="G28" s="138">
        <f t="shared" si="0"/>
        <v>0</v>
      </c>
      <c r="H28" s="30"/>
      <c r="I28" s="628"/>
      <c r="J28" s="123"/>
      <c r="K28" s="124"/>
      <c r="L28" s="124"/>
      <c r="M28" s="111"/>
      <c r="O28" s="631"/>
      <c r="P28" s="112"/>
      <c r="Q28" s="113"/>
      <c r="R28" s="114"/>
      <c r="S28" s="114"/>
      <c r="T28" s="114">
        <f t="shared" si="1"/>
        <v>0</v>
      </c>
      <c r="V28" s="108"/>
      <c r="W28" s="122"/>
      <c r="Y28" s="126"/>
      <c r="Z28" s="109"/>
      <c r="AB28" s="108"/>
      <c r="AC28" s="122">
        <f t="shared" si="2"/>
        <v>0</v>
      </c>
    </row>
    <row r="29" spans="2:29">
      <c r="B29" s="625"/>
      <c r="C29" s="126"/>
      <c r="D29" s="126"/>
      <c r="E29" s="126"/>
      <c r="F29" s="379">
        <v>0</v>
      </c>
      <c r="G29" s="138">
        <f t="shared" si="0"/>
        <v>0</v>
      </c>
      <c r="H29" s="30"/>
      <c r="I29" s="628"/>
      <c r="J29" s="123"/>
      <c r="K29" s="124"/>
      <c r="L29" s="124"/>
      <c r="M29" s="111"/>
      <c r="O29" s="631"/>
      <c r="P29" s="112"/>
      <c r="Q29" s="113"/>
      <c r="R29" s="114"/>
      <c r="S29" s="114"/>
      <c r="T29" s="114">
        <f t="shared" si="1"/>
        <v>0</v>
      </c>
      <c r="V29" s="108"/>
      <c r="W29" s="122"/>
      <c r="Y29" s="126"/>
      <c r="Z29" s="109"/>
      <c r="AB29" s="108"/>
      <c r="AC29" s="122">
        <f t="shared" si="2"/>
        <v>0</v>
      </c>
    </row>
    <row r="30" spans="2:29">
      <c r="B30" s="625"/>
      <c r="C30" s="126"/>
      <c r="D30" s="126"/>
      <c r="E30" s="126"/>
      <c r="F30" s="379">
        <v>0</v>
      </c>
      <c r="G30" s="138">
        <f t="shared" si="0"/>
        <v>0</v>
      </c>
      <c r="H30" s="30"/>
      <c r="I30" s="628"/>
      <c r="J30" s="123"/>
      <c r="K30" s="124"/>
      <c r="L30" s="124"/>
      <c r="M30" s="111"/>
      <c r="O30" s="631"/>
      <c r="P30" s="112"/>
      <c r="Q30" s="113"/>
      <c r="R30" s="114"/>
      <c r="S30" s="114"/>
      <c r="T30" s="114">
        <f t="shared" si="1"/>
        <v>0</v>
      </c>
      <c r="V30" s="108"/>
      <c r="W30" s="122"/>
      <c r="Y30" s="126"/>
      <c r="Z30" s="109"/>
      <c r="AB30" s="108"/>
      <c r="AC30" s="122">
        <f t="shared" si="2"/>
        <v>0</v>
      </c>
    </row>
    <row r="31" spans="2:29">
      <c r="B31" s="625"/>
      <c r="C31" s="126"/>
      <c r="D31" s="126"/>
      <c r="E31" s="126"/>
      <c r="F31" s="379">
        <v>0</v>
      </c>
      <c r="G31" s="138">
        <f t="shared" si="0"/>
        <v>0</v>
      </c>
      <c r="H31" s="30"/>
      <c r="I31" s="628"/>
      <c r="J31" s="123"/>
      <c r="K31" s="124"/>
      <c r="L31" s="124"/>
      <c r="M31" s="111"/>
      <c r="O31" s="631"/>
      <c r="P31" s="112"/>
      <c r="Q31" s="113"/>
      <c r="R31" s="114"/>
      <c r="S31" s="114"/>
      <c r="T31" s="114">
        <f t="shared" si="1"/>
        <v>0</v>
      </c>
      <c r="V31" s="108"/>
      <c r="W31" s="122"/>
      <c r="Y31" s="126"/>
      <c r="Z31" s="109"/>
      <c r="AB31" s="108"/>
      <c r="AC31" s="122">
        <f t="shared" si="2"/>
        <v>0</v>
      </c>
    </row>
    <row r="32" spans="2:29">
      <c r="B32" s="625"/>
      <c r="C32" s="126"/>
      <c r="D32" s="126"/>
      <c r="E32" s="126"/>
      <c r="F32" s="379">
        <v>0</v>
      </c>
      <c r="G32" s="138">
        <f t="shared" si="0"/>
        <v>0</v>
      </c>
      <c r="H32" s="30"/>
      <c r="I32" s="628"/>
      <c r="J32" s="127"/>
      <c r="K32" s="127"/>
      <c r="L32" s="127"/>
      <c r="M32" s="111"/>
      <c r="O32" s="631"/>
      <c r="P32" s="112"/>
      <c r="Q32" s="113"/>
      <c r="R32" s="114"/>
      <c r="S32" s="114"/>
      <c r="T32" s="114">
        <f t="shared" si="1"/>
        <v>0</v>
      </c>
      <c r="V32" s="108"/>
      <c r="W32" s="122"/>
      <c r="Y32" s="126"/>
      <c r="Z32" s="109"/>
      <c r="AB32" s="108"/>
      <c r="AC32" s="122">
        <f t="shared" si="2"/>
        <v>0</v>
      </c>
    </row>
    <row r="33" spans="2:29">
      <c r="B33" s="625"/>
      <c r="C33" s="126"/>
      <c r="D33" s="126"/>
      <c r="E33" s="126"/>
      <c r="F33" s="379">
        <v>0</v>
      </c>
      <c r="G33" s="138">
        <f t="shared" si="0"/>
        <v>0</v>
      </c>
      <c r="H33" s="30"/>
      <c r="I33" s="628"/>
      <c r="J33" s="127"/>
      <c r="K33" s="127"/>
      <c r="L33" s="127"/>
      <c r="M33" s="111"/>
      <c r="O33" s="631"/>
      <c r="P33" s="112"/>
      <c r="Q33" s="113"/>
      <c r="R33" s="114"/>
      <c r="S33" s="114"/>
      <c r="T33" s="114">
        <f t="shared" si="1"/>
        <v>0</v>
      </c>
      <c r="V33" s="108"/>
      <c r="W33" s="122"/>
      <c r="Y33" s="126"/>
      <c r="Z33" s="109"/>
      <c r="AB33" s="108"/>
      <c r="AC33" s="122">
        <f t="shared" si="2"/>
        <v>0</v>
      </c>
    </row>
    <row r="34" spans="2:29">
      <c r="B34" s="625"/>
      <c r="C34" s="126"/>
      <c r="D34" s="126"/>
      <c r="E34" s="126"/>
      <c r="F34" s="379">
        <v>0</v>
      </c>
      <c r="G34" s="138">
        <f t="shared" si="0"/>
        <v>0</v>
      </c>
      <c r="H34" s="30"/>
      <c r="I34" s="628"/>
      <c r="J34" s="127"/>
      <c r="K34" s="127"/>
      <c r="L34" s="127"/>
      <c r="M34" s="111"/>
      <c r="O34" s="631"/>
      <c r="P34" s="112"/>
      <c r="Q34" s="113"/>
      <c r="R34" s="114"/>
      <c r="S34" s="114"/>
      <c r="T34" s="114">
        <f t="shared" si="1"/>
        <v>0</v>
      </c>
      <c r="V34" s="108"/>
      <c r="W34" s="122"/>
      <c r="Y34" s="126"/>
      <c r="Z34" s="109"/>
      <c r="AB34" s="108"/>
      <c r="AC34" s="122">
        <f t="shared" si="2"/>
        <v>0</v>
      </c>
    </row>
    <row r="35" spans="2:29">
      <c r="B35" s="625"/>
      <c r="C35" s="126"/>
      <c r="D35" s="126"/>
      <c r="E35" s="126"/>
      <c r="F35" s="379">
        <v>0</v>
      </c>
      <c r="G35" s="138">
        <f t="shared" si="0"/>
        <v>0</v>
      </c>
      <c r="H35" s="30"/>
      <c r="I35" s="629"/>
      <c r="J35" s="128"/>
      <c r="K35" s="129"/>
      <c r="L35" s="129"/>
      <c r="M35" s="111"/>
      <c r="O35" s="632"/>
      <c r="P35" s="130"/>
      <c r="Q35" s="131"/>
      <c r="R35" s="132"/>
      <c r="S35" s="133"/>
      <c r="T35" s="114">
        <f t="shared" si="1"/>
        <v>0</v>
      </c>
      <c r="V35" s="108"/>
      <c r="W35" s="122"/>
      <c r="Y35" s="126"/>
      <c r="Z35" s="109"/>
      <c r="AB35" s="108"/>
      <c r="AC35" s="122">
        <f t="shared" si="2"/>
        <v>0</v>
      </c>
    </row>
    <row r="36" spans="2:29">
      <c r="B36" s="626"/>
      <c r="C36" s="126"/>
      <c r="D36" s="126"/>
      <c r="E36" s="126"/>
      <c r="F36" s="379">
        <v>0</v>
      </c>
      <c r="G36" s="138">
        <f t="shared" si="0"/>
        <v>0</v>
      </c>
      <c r="H36" s="30"/>
      <c r="R36" s="134"/>
      <c r="V36" s="108"/>
      <c r="W36" s="122"/>
      <c r="Y36" s="126"/>
      <c r="Z36" s="109"/>
      <c r="AB36" s="108"/>
      <c r="AC36" s="122">
        <f t="shared" si="2"/>
        <v>0</v>
      </c>
    </row>
    <row r="37" spans="2:29">
      <c r="B37" s="115" t="s">
        <v>26</v>
      </c>
      <c r="C37" s="134"/>
      <c r="D37" s="135">
        <f>SUM(D4:D36)</f>
        <v>6</v>
      </c>
      <c r="E37" s="136">
        <f>G37/D37</f>
        <v>28.613333333333333</v>
      </c>
      <c r="F37" s="137"/>
      <c r="G37" s="138">
        <f>SUM(G4:G36)</f>
        <v>171.68</v>
      </c>
      <c r="V37" s="108"/>
      <c r="W37" s="122"/>
      <c r="Y37" s="126"/>
      <c r="Z37" s="109"/>
      <c r="AB37" s="108"/>
      <c r="AC37" s="122">
        <f t="shared" si="2"/>
        <v>0</v>
      </c>
    </row>
    <row r="38" spans="2:29">
      <c r="E38" s="139" t="s">
        <v>27</v>
      </c>
      <c r="V38" s="108"/>
      <c r="W38" s="122"/>
      <c r="Z38" s="140">
        <f>SUM(Z5:Z37)</f>
        <v>0.06</v>
      </c>
    </row>
    <row r="39" spans="2:29">
      <c r="W39" s="140">
        <f>SUM(W5:W38)</f>
        <v>15.38</v>
      </c>
    </row>
    <row r="40" spans="2:29">
      <c r="B40" s="678" t="s">
        <v>109</v>
      </c>
      <c r="C40" s="678"/>
      <c r="D40" s="679">
        <v>38</v>
      </c>
    </row>
    <row r="41" spans="2:29">
      <c r="B41" s="678"/>
      <c r="C41" s="678"/>
      <c r="D41" s="679"/>
    </row>
  </sheetData>
  <mergeCells count="11">
    <mergeCell ref="B40:C41"/>
    <mergeCell ref="D40:D41"/>
    <mergeCell ref="AB2:AC2"/>
    <mergeCell ref="V3:W3"/>
    <mergeCell ref="Y3:Z3"/>
    <mergeCell ref="AB3:AC3"/>
    <mergeCell ref="B4:B36"/>
    <mergeCell ref="I4:I35"/>
    <mergeCell ref="O4:O35"/>
    <mergeCell ref="B2:C2"/>
    <mergeCell ref="D2:G2"/>
  </mergeCells>
  <hyperlinks>
    <hyperlink ref="B3" location="CARTEIRA!A1" display="CARTEIRA!A1" xr:uid="{00000000-0004-0000-1D00-000000000000}"/>
    <hyperlink ref="V3:W3" location="DIVIDENDO!A1" display="DIVIDENDO" xr:uid="{00000000-0004-0000-1D00-000001000000}"/>
  </hyperlink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ilha38">
    <tabColor rgb="FFFF9797"/>
  </sheetPr>
  <dimension ref="A2:AE38"/>
  <sheetViews>
    <sheetView zoomScale="81" zoomScaleNormal="81" workbookViewId="0">
      <pane xSplit="2" ySplit="3" topLeftCell="C9" activePane="bottomRight" state="frozen"/>
      <selection pane="bottomRight" activeCell="B3" sqref="B3"/>
      <selection pane="bottomLeft" activeCell="A4" sqref="A4"/>
      <selection pane="topRight" activeCell="C1" sqref="C1"/>
    </sheetView>
  </sheetViews>
  <sheetFormatPr defaultColWidth="0" defaultRowHeight="15"/>
  <cols>
    <col min="1" max="1" width="1.28515625" style="58" customWidth="1"/>
    <col min="2" max="2" width="7.7109375" style="58" customWidth="1"/>
    <col min="3" max="3" width="14.28515625" style="58" customWidth="1"/>
    <col min="4" max="4" width="9.140625" style="58" customWidth="1"/>
    <col min="5" max="5" width="14.140625" style="58" customWidth="1"/>
    <col min="6" max="6" width="10.140625" style="58" customWidth="1"/>
    <col min="7" max="7" width="12.7109375" style="58" bestFit="1" customWidth="1"/>
    <col min="8" max="8" width="1.7109375" style="58" customWidth="1"/>
    <col min="9" max="9" width="9.140625" style="58" customWidth="1"/>
    <col min="10" max="10" width="11.7109375" style="58" bestFit="1" customWidth="1"/>
    <col min="11" max="11" width="9.140625" style="58" customWidth="1"/>
    <col min="12" max="12" width="9.140625" style="174" customWidth="1"/>
    <col min="13" max="13" width="12.5703125" style="58" bestFit="1" customWidth="1"/>
    <col min="14" max="14" width="1.28515625" style="58" customWidth="1"/>
    <col min="15" max="15" width="9.140625" style="58" customWidth="1"/>
    <col min="16" max="16" width="10.7109375" style="58" bestFit="1" customWidth="1"/>
    <col min="17" max="17" width="8.140625" style="58" customWidth="1"/>
    <col min="18" max="18" width="9.140625" style="58" customWidth="1"/>
    <col min="19" max="19" width="10.28515625" style="58" bestFit="1" customWidth="1"/>
    <col min="20" max="20" width="10.140625" style="58" bestFit="1" customWidth="1"/>
    <col min="21" max="21" width="2.42578125" style="58" customWidth="1"/>
    <col min="22" max="22" width="11.7109375" style="58" bestFit="1" customWidth="1"/>
    <col min="23" max="23" width="9.140625" style="58" customWidth="1"/>
    <col min="24" max="24" width="1.42578125" style="58" customWidth="1"/>
    <col min="25" max="25" width="11.7109375" style="58" bestFit="1" customWidth="1"/>
    <col min="26" max="27" width="9.140625" style="58" customWidth="1"/>
    <col min="28" max="28" width="10.7109375" style="58" bestFit="1" customWidth="1"/>
    <col min="29" max="29" width="10.140625" style="58" bestFit="1" customWidth="1"/>
    <col min="30" max="30" width="9.140625" style="58" customWidth="1"/>
    <col min="31" max="31" width="0" style="58" hidden="1" customWidth="1"/>
    <col min="32" max="16384" width="9.140625" style="58" hidden="1"/>
  </cols>
  <sheetData>
    <row r="2" spans="2:30">
      <c r="B2" s="613" t="s">
        <v>110</v>
      </c>
      <c r="C2" s="614"/>
      <c r="D2" s="672" t="s">
        <v>111</v>
      </c>
      <c r="E2" s="673"/>
      <c r="F2" s="673"/>
      <c r="G2" s="673"/>
      <c r="M2" s="59" t="s">
        <v>2</v>
      </c>
      <c r="S2" s="60" t="s">
        <v>3</v>
      </c>
      <c r="T2" s="336" t="s">
        <v>4</v>
      </c>
      <c r="AB2" s="603" t="s">
        <v>5</v>
      </c>
      <c r="AC2" s="603"/>
    </row>
    <row r="3" spans="2:30" ht="27.75">
      <c r="B3" s="22" t="s">
        <v>112</v>
      </c>
      <c r="C3" s="328" t="s">
        <v>7</v>
      </c>
      <c r="D3" s="329" t="s">
        <v>8</v>
      </c>
      <c r="E3" s="329" t="s">
        <v>9</v>
      </c>
      <c r="F3" s="329" t="s">
        <v>10</v>
      </c>
      <c r="G3" s="328" t="s">
        <v>11</v>
      </c>
      <c r="I3" s="61" t="str">
        <f>(B3)</f>
        <v>IRBR3</v>
      </c>
      <c r="J3" s="328" t="s">
        <v>7</v>
      </c>
      <c r="K3" s="329" t="s">
        <v>8</v>
      </c>
      <c r="L3" s="329" t="s">
        <v>9</v>
      </c>
      <c r="M3" s="329" t="s">
        <v>12</v>
      </c>
      <c r="O3" s="61" t="str">
        <f>(B3)</f>
        <v>IRBR3</v>
      </c>
      <c r="P3" s="328" t="s">
        <v>13</v>
      </c>
      <c r="Q3" s="328" t="s">
        <v>8</v>
      </c>
      <c r="R3" s="328" t="s">
        <v>14</v>
      </c>
      <c r="S3" s="329" t="s">
        <v>15</v>
      </c>
      <c r="T3" s="329" t="s">
        <v>16</v>
      </c>
      <c r="V3" s="649" t="s">
        <v>17</v>
      </c>
      <c r="W3" s="649"/>
      <c r="Y3" s="605" t="s">
        <v>18</v>
      </c>
      <c r="Z3" s="605"/>
      <c r="AA3" s="62" t="s">
        <v>19</v>
      </c>
      <c r="AB3" s="606" t="s">
        <v>20</v>
      </c>
      <c r="AC3" s="606"/>
    </row>
    <row r="4" spans="2:30">
      <c r="B4" s="607" t="s">
        <v>21</v>
      </c>
      <c r="C4" s="75">
        <v>44001</v>
      </c>
      <c r="D4" s="52">
        <v>10</v>
      </c>
      <c r="E4" s="51">
        <v>10.4</v>
      </c>
      <c r="F4" s="66">
        <v>0</v>
      </c>
      <c r="G4" s="51">
        <f>(E4*D4)+F4</f>
        <v>104</v>
      </c>
      <c r="H4" s="60"/>
      <c r="I4" s="596" t="s">
        <v>2</v>
      </c>
      <c r="J4" s="662" t="s">
        <v>113</v>
      </c>
      <c r="K4" s="663"/>
      <c r="L4" s="663"/>
      <c r="M4" s="682"/>
      <c r="O4" s="600" t="s">
        <v>4</v>
      </c>
      <c r="P4" s="67"/>
      <c r="Q4" s="57"/>
      <c r="R4" s="68"/>
      <c r="S4" s="68"/>
      <c r="T4" s="68">
        <f>(R4*Q4)+S4</f>
        <v>0</v>
      </c>
      <c r="V4" s="52" t="s">
        <v>22</v>
      </c>
      <c r="W4" s="52" t="s">
        <v>23</v>
      </c>
      <c r="Y4" s="52" t="s">
        <v>22</v>
      </c>
      <c r="Z4" s="52" t="s">
        <v>23</v>
      </c>
      <c r="AA4" s="336" t="s">
        <v>24</v>
      </c>
      <c r="AB4" s="52" t="s">
        <v>25</v>
      </c>
      <c r="AC4" s="52" t="s">
        <v>23</v>
      </c>
      <c r="AD4" s="69"/>
    </row>
    <row r="5" spans="2:30">
      <c r="B5" s="608"/>
      <c r="C5" s="75">
        <v>44014</v>
      </c>
      <c r="D5" s="52">
        <v>10</v>
      </c>
      <c r="E5" s="51">
        <v>9</v>
      </c>
      <c r="F5" s="66">
        <v>0</v>
      </c>
      <c r="G5" s="51">
        <f t="shared" ref="G5:G34" si="0">(E5*D5)+F5</f>
        <v>90</v>
      </c>
      <c r="H5" s="60"/>
      <c r="I5" s="597"/>
      <c r="J5" s="398">
        <v>2020</v>
      </c>
      <c r="K5" s="423">
        <v>130</v>
      </c>
      <c r="L5" s="425">
        <v>7.94</v>
      </c>
      <c r="M5" s="424">
        <v>1032.57</v>
      </c>
      <c r="O5" s="601"/>
      <c r="P5" s="73"/>
      <c r="Q5" s="46"/>
      <c r="R5" s="74"/>
      <c r="S5" s="74"/>
      <c r="T5" s="68">
        <f t="shared" ref="T5:T35" si="1">(R5*Q5)+S5</f>
        <v>0</v>
      </c>
      <c r="V5" s="75">
        <v>44447</v>
      </c>
      <c r="W5" s="76">
        <v>7.0000000000000007E-2</v>
      </c>
      <c r="Y5" s="75">
        <v>44447</v>
      </c>
      <c r="Z5" s="51">
        <v>1.51</v>
      </c>
      <c r="AA5" s="336"/>
      <c r="AB5" s="75"/>
      <c r="AC5" s="76">
        <f>(T4)</f>
        <v>0</v>
      </c>
    </row>
    <row r="6" spans="2:30">
      <c r="B6" s="608"/>
      <c r="C6" s="75">
        <v>44014</v>
      </c>
      <c r="D6" s="52">
        <v>10</v>
      </c>
      <c r="E6" s="51">
        <v>8.9600000000000009</v>
      </c>
      <c r="F6" s="66">
        <v>0.8</v>
      </c>
      <c r="G6" s="51">
        <f t="shared" si="0"/>
        <v>90.4</v>
      </c>
      <c r="H6" s="60"/>
      <c r="I6" s="597"/>
      <c r="J6" s="398">
        <v>20221</v>
      </c>
      <c r="K6" s="423">
        <v>135</v>
      </c>
      <c r="L6" s="425">
        <v>7.88</v>
      </c>
      <c r="M6" s="424">
        <v>1064.47</v>
      </c>
      <c r="O6" s="601"/>
      <c r="P6" s="67"/>
      <c r="Q6" s="57"/>
      <c r="R6" s="68"/>
      <c r="S6" s="68"/>
      <c r="T6" s="68">
        <f t="shared" si="1"/>
        <v>0</v>
      </c>
      <c r="V6" s="365"/>
      <c r="W6" s="364"/>
      <c r="X6" s="376"/>
      <c r="Y6" s="365"/>
      <c r="Z6" s="259"/>
      <c r="AA6" s="336"/>
      <c r="AB6" s="78"/>
      <c r="AC6" s="76">
        <f t="shared" ref="AC6:AC37" si="2">(T5)</f>
        <v>0</v>
      </c>
    </row>
    <row r="7" spans="2:30">
      <c r="B7" s="608"/>
      <c r="C7" s="75">
        <v>44019</v>
      </c>
      <c r="D7" s="52">
        <v>10</v>
      </c>
      <c r="E7" s="51">
        <v>9.5</v>
      </c>
      <c r="F7" s="66">
        <v>0</v>
      </c>
      <c r="G7" s="51">
        <f t="shared" si="0"/>
        <v>95</v>
      </c>
      <c r="H7" s="60"/>
      <c r="I7" s="597"/>
      <c r="J7" s="70"/>
      <c r="K7" s="52"/>
      <c r="L7" s="76"/>
      <c r="M7" s="51"/>
      <c r="O7" s="601"/>
      <c r="P7" s="67"/>
      <c r="Q7" s="57"/>
      <c r="R7" s="68"/>
      <c r="S7" s="68"/>
      <c r="T7" s="68">
        <f t="shared" si="1"/>
        <v>0</v>
      </c>
      <c r="V7" s="75"/>
      <c r="W7" s="76"/>
      <c r="Y7" s="70">
        <v>44981</v>
      </c>
      <c r="Z7" s="51">
        <v>18.54</v>
      </c>
      <c r="AA7" s="509" t="s">
        <v>114</v>
      </c>
      <c r="AB7" s="52"/>
      <c r="AC7" s="76">
        <f t="shared" si="2"/>
        <v>0</v>
      </c>
    </row>
    <row r="8" spans="2:30">
      <c r="B8" s="608"/>
      <c r="C8" s="75">
        <v>44034</v>
      </c>
      <c r="D8" s="52">
        <v>20</v>
      </c>
      <c r="E8" s="51">
        <v>8.1999999999999993</v>
      </c>
      <c r="F8" s="66">
        <v>0.04</v>
      </c>
      <c r="G8" s="51">
        <f t="shared" si="0"/>
        <v>164.04</v>
      </c>
      <c r="H8" s="60"/>
      <c r="I8" s="597"/>
      <c r="J8" s="186"/>
      <c r="K8" s="78"/>
      <c r="L8" s="189"/>
      <c r="M8" s="51"/>
      <c r="O8" s="601"/>
      <c r="P8" s="67"/>
      <c r="Q8" s="57"/>
      <c r="R8" s="68"/>
      <c r="S8" s="68"/>
      <c r="T8" s="68">
        <f t="shared" si="1"/>
        <v>0</v>
      </c>
      <c r="V8" s="52"/>
      <c r="W8" s="76"/>
      <c r="Y8" s="79"/>
      <c r="Z8" s="51"/>
      <c r="AB8" s="52"/>
      <c r="AC8" s="76">
        <f t="shared" si="2"/>
        <v>0</v>
      </c>
    </row>
    <row r="9" spans="2:30">
      <c r="B9" s="608"/>
      <c r="C9" s="190">
        <v>44055</v>
      </c>
      <c r="D9" s="191">
        <v>14</v>
      </c>
      <c r="E9" s="192">
        <v>6.93</v>
      </c>
      <c r="F9" s="66">
        <v>0</v>
      </c>
      <c r="G9" s="76">
        <f t="shared" si="0"/>
        <v>97.02</v>
      </c>
      <c r="H9" s="60"/>
      <c r="I9" s="597"/>
      <c r="J9" s="70"/>
      <c r="K9" s="52"/>
      <c r="L9" s="76"/>
      <c r="M9" s="51"/>
      <c r="O9" s="601"/>
      <c r="P9" s="67"/>
      <c r="Q9" s="57"/>
      <c r="R9" s="68"/>
      <c r="S9" s="68"/>
      <c r="T9" s="68">
        <f t="shared" si="1"/>
        <v>0</v>
      </c>
      <c r="V9" s="52"/>
      <c r="W9" s="76"/>
      <c r="Y9" s="79"/>
      <c r="Z9" s="51"/>
      <c r="AB9" s="52"/>
      <c r="AC9" s="76">
        <f t="shared" si="2"/>
        <v>0</v>
      </c>
    </row>
    <row r="10" spans="2:30">
      <c r="B10" s="608"/>
      <c r="C10" s="75">
        <v>44075</v>
      </c>
      <c r="D10" s="52">
        <v>56</v>
      </c>
      <c r="E10" s="51">
        <v>7</v>
      </c>
      <c r="F10" s="66">
        <v>0.11</v>
      </c>
      <c r="G10" s="76">
        <f t="shared" si="0"/>
        <v>392.11</v>
      </c>
      <c r="H10" s="60"/>
      <c r="I10" s="597"/>
      <c r="J10" s="70"/>
      <c r="K10" s="52"/>
      <c r="L10" s="76"/>
      <c r="M10" s="51"/>
      <c r="O10" s="601"/>
      <c r="P10" s="67"/>
      <c r="Q10" s="57"/>
      <c r="R10" s="68"/>
      <c r="S10" s="68"/>
      <c r="T10" s="68">
        <f t="shared" si="1"/>
        <v>0</v>
      </c>
      <c r="V10" s="52"/>
      <c r="W10" s="76"/>
      <c r="Y10" s="79"/>
      <c r="Z10" s="51"/>
      <c r="AB10" s="52"/>
      <c r="AC10" s="76">
        <f t="shared" si="2"/>
        <v>0</v>
      </c>
    </row>
    <row r="11" spans="2:30">
      <c r="B11" s="608"/>
      <c r="C11" s="75">
        <v>44246</v>
      </c>
      <c r="D11" s="52">
        <v>5</v>
      </c>
      <c r="E11" s="51">
        <v>6.37</v>
      </c>
      <c r="F11" s="66">
        <v>0.05</v>
      </c>
      <c r="G11" s="76">
        <f t="shared" si="0"/>
        <v>31.900000000000002</v>
      </c>
      <c r="H11" s="60"/>
      <c r="I11" s="597"/>
      <c r="J11" s="70"/>
      <c r="K11" s="52"/>
      <c r="L11" s="76"/>
      <c r="M11" s="51"/>
      <c r="O11" s="601"/>
      <c r="P11" s="67"/>
      <c r="Q11" s="57"/>
      <c r="R11" s="68"/>
      <c r="S11" s="68"/>
      <c r="T11" s="68">
        <f t="shared" si="1"/>
        <v>0</v>
      </c>
      <c r="V11" s="52"/>
      <c r="W11" s="76"/>
      <c r="Y11" s="79"/>
      <c r="Z11" s="51"/>
      <c r="AB11" s="52"/>
      <c r="AC11" s="76">
        <f t="shared" si="2"/>
        <v>0</v>
      </c>
    </row>
    <row r="12" spans="2:30">
      <c r="B12" s="608"/>
      <c r="C12" s="75">
        <v>44670</v>
      </c>
      <c r="D12" s="52">
        <v>20</v>
      </c>
      <c r="E12" s="51">
        <v>3</v>
      </c>
      <c r="F12" s="66">
        <v>7.0000000000000007E-2</v>
      </c>
      <c r="G12" s="76">
        <f t="shared" si="0"/>
        <v>60.07</v>
      </c>
      <c r="H12" s="60"/>
      <c r="I12" s="597"/>
      <c r="J12" s="70"/>
      <c r="K12" s="52"/>
      <c r="L12" s="76"/>
      <c r="M12" s="51"/>
      <c r="O12" s="601"/>
      <c r="P12" s="67"/>
      <c r="Q12" s="57"/>
      <c r="R12" s="68"/>
      <c r="S12" s="68"/>
      <c r="T12" s="68">
        <f t="shared" si="1"/>
        <v>0</v>
      </c>
      <c r="V12" s="52"/>
      <c r="W12" s="76"/>
      <c r="Y12" s="79"/>
      <c r="Z12" s="51"/>
      <c r="AB12" s="52"/>
      <c r="AC12" s="76">
        <f t="shared" si="2"/>
        <v>0</v>
      </c>
    </row>
    <row r="13" spans="2:30">
      <c r="B13" s="608"/>
      <c r="C13" s="75">
        <v>44698</v>
      </c>
      <c r="D13" s="52">
        <v>20</v>
      </c>
      <c r="E13" s="51">
        <v>2.5</v>
      </c>
      <c r="F13" s="66">
        <v>0.03</v>
      </c>
      <c r="G13" s="76">
        <f t="shared" si="0"/>
        <v>50.03</v>
      </c>
      <c r="H13" s="60"/>
      <c r="I13" s="597"/>
      <c r="J13" s="70"/>
      <c r="K13" s="52"/>
      <c r="L13" s="76"/>
      <c r="M13" s="51"/>
      <c r="O13" s="601"/>
      <c r="P13" s="67"/>
      <c r="Q13" s="57"/>
      <c r="R13" s="68"/>
      <c r="S13" s="68"/>
      <c r="T13" s="68">
        <f t="shared" si="1"/>
        <v>0</v>
      </c>
      <c r="V13" s="52"/>
      <c r="W13" s="76"/>
      <c r="Y13" s="79"/>
      <c r="Z13" s="51"/>
      <c r="AB13" s="52"/>
      <c r="AC13" s="76">
        <f t="shared" si="2"/>
        <v>0</v>
      </c>
    </row>
    <row r="14" spans="2:30">
      <c r="B14" s="608"/>
      <c r="C14" s="75">
        <v>44719</v>
      </c>
      <c r="D14" s="52">
        <v>10</v>
      </c>
      <c r="E14" s="51">
        <v>2.8</v>
      </c>
      <c r="F14" s="66">
        <v>0</v>
      </c>
      <c r="G14" s="76">
        <f t="shared" si="0"/>
        <v>28</v>
      </c>
      <c r="H14" s="60"/>
      <c r="I14" s="597"/>
      <c r="J14" s="70"/>
      <c r="K14" s="52"/>
      <c r="L14" s="76"/>
      <c r="M14" s="51"/>
      <c r="O14" s="601"/>
      <c r="P14" s="67"/>
      <c r="Q14" s="57"/>
      <c r="R14" s="68"/>
      <c r="S14" s="68"/>
      <c r="T14" s="68">
        <f t="shared" si="1"/>
        <v>0</v>
      </c>
      <c r="V14" s="52"/>
      <c r="W14" s="76"/>
      <c r="Y14" s="79"/>
      <c r="Z14" s="51"/>
      <c r="AB14" s="52"/>
      <c r="AC14" s="76">
        <f t="shared" si="2"/>
        <v>0</v>
      </c>
    </row>
    <row r="15" spans="2:30">
      <c r="B15" s="608"/>
      <c r="C15" s="75">
        <v>44767</v>
      </c>
      <c r="D15" s="52">
        <v>50</v>
      </c>
      <c r="E15" s="51">
        <v>1.89</v>
      </c>
      <c r="F15" s="66">
        <v>0.02</v>
      </c>
      <c r="G15" s="76">
        <f t="shared" si="0"/>
        <v>94.52</v>
      </c>
      <c r="H15" s="60"/>
      <c r="I15" s="597"/>
      <c r="J15" s="70"/>
      <c r="K15" s="52"/>
      <c r="L15" s="76"/>
      <c r="M15" s="51"/>
      <c r="O15" s="601"/>
      <c r="P15" s="67"/>
      <c r="Q15" s="57"/>
      <c r="R15" s="68"/>
      <c r="S15" s="68"/>
      <c r="T15" s="68">
        <f t="shared" si="1"/>
        <v>0</v>
      </c>
      <c r="V15" s="52"/>
      <c r="W15" s="76"/>
      <c r="Y15" s="79"/>
      <c r="Z15" s="51"/>
      <c r="AB15" s="52"/>
      <c r="AC15" s="76">
        <f t="shared" si="2"/>
        <v>0</v>
      </c>
    </row>
    <row r="16" spans="2:30">
      <c r="B16" s="608"/>
      <c r="C16" s="75">
        <v>44804</v>
      </c>
      <c r="D16" s="52">
        <v>50</v>
      </c>
      <c r="E16" s="51">
        <v>1.66</v>
      </c>
      <c r="F16" s="66">
        <v>7.0000000000000007E-2</v>
      </c>
      <c r="G16" s="76">
        <f t="shared" si="0"/>
        <v>83.07</v>
      </c>
      <c r="H16" s="60"/>
      <c r="I16" s="597"/>
      <c r="J16" s="70"/>
      <c r="K16" s="52"/>
      <c r="L16" s="76"/>
      <c r="M16" s="51"/>
      <c r="O16" s="601"/>
      <c r="P16" s="67"/>
      <c r="Q16" s="57"/>
      <c r="R16" s="68"/>
      <c r="S16" s="68"/>
      <c r="T16" s="68">
        <f t="shared" si="1"/>
        <v>0</v>
      </c>
      <c r="V16" s="52"/>
      <c r="W16" s="76"/>
      <c r="Y16" s="79"/>
      <c r="Z16" s="51"/>
      <c r="AB16" s="52"/>
      <c r="AC16" s="76">
        <f t="shared" si="2"/>
        <v>0</v>
      </c>
    </row>
    <row r="17" spans="2:29">
      <c r="B17" s="608"/>
      <c r="C17" s="75">
        <v>44875</v>
      </c>
      <c r="D17" s="52">
        <v>100</v>
      </c>
      <c r="E17" s="51">
        <v>0.87</v>
      </c>
      <c r="F17" s="66">
        <v>0.06</v>
      </c>
      <c r="G17" s="76">
        <f t="shared" si="0"/>
        <v>87.06</v>
      </c>
      <c r="H17" s="60"/>
      <c r="I17" s="597"/>
      <c r="J17" s="70"/>
      <c r="K17" s="52"/>
      <c r="L17" s="76"/>
      <c r="M17" s="51"/>
      <c r="O17" s="601"/>
      <c r="P17" s="67"/>
      <c r="Q17" s="57"/>
      <c r="R17" s="68"/>
      <c r="S17" s="68"/>
      <c r="T17" s="68">
        <f t="shared" si="1"/>
        <v>0</v>
      </c>
      <c r="V17" s="52"/>
      <c r="W17" s="76"/>
      <c r="Y17" s="79"/>
      <c r="Z17" s="51"/>
      <c r="AB17" s="52"/>
      <c r="AC17" s="76">
        <f t="shared" si="2"/>
        <v>0</v>
      </c>
    </row>
    <row r="18" spans="2:29">
      <c r="B18" s="608"/>
      <c r="C18" s="683" t="s">
        <v>115</v>
      </c>
      <c r="D18" s="684"/>
      <c r="E18" s="684"/>
      <c r="F18" s="684"/>
      <c r="G18" s="685"/>
      <c r="H18" s="60"/>
      <c r="I18" s="597"/>
      <c r="J18" s="70"/>
      <c r="K18" s="52"/>
      <c r="L18" s="76"/>
      <c r="M18" s="51"/>
      <c r="O18" s="601"/>
      <c r="P18" s="67"/>
      <c r="Q18" s="57"/>
      <c r="R18" s="68"/>
      <c r="S18" s="68"/>
      <c r="T18" s="68">
        <f t="shared" si="1"/>
        <v>0</v>
      </c>
      <c r="V18" s="52"/>
      <c r="W18" s="76"/>
      <c r="Y18" s="79"/>
      <c r="Z18" s="51"/>
      <c r="AB18" s="52"/>
      <c r="AC18" s="76">
        <f t="shared" si="2"/>
        <v>0</v>
      </c>
    </row>
    <row r="19" spans="2:29">
      <c r="B19" s="608"/>
      <c r="C19" s="75">
        <v>44951</v>
      </c>
      <c r="D19" s="52">
        <v>12</v>
      </c>
      <c r="E19" s="51">
        <f>G19/D19</f>
        <v>122.26833333333333</v>
      </c>
      <c r="F19" s="66">
        <v>0</v>
      </c>
      <c r="G19" s="76">
        <v>1467.22</v>
      </c>
      <c r="H19" s="60"/>
      <c r="I19" s="597"/>
      <c r="J19" s="70"/>
      <c r="K19" s="52"/>
      <c r="L19" s="76"/>
      <c r="M19" s="51"/>
      <c r="O19" s="601"/>
      <c r="P19" s="67"/>
      <c r="Q19" s="57"/>
      <c r="R19" s="68"/>
      <c r="S19" s="68"/>
      <c r="T19" s="68">
        <f t="shared" si="1"/>
        <v>0</v>
      </c>
      <c r="V19" s="52"/>
      <c r="W19" s="76"/>
      <c r="Y19" s="79"/>
      <c r="Z19" s="51"/>
      <c r="AB19" s="52"/>
      <c r="AC19" s="76">
        <f t="shared" si="2"/>
        <v>0</v>
      </c>
    </row>
    <row r="20" spans="2:29">
      <c r="B20" s="608"/>
      <c r="C20" s="52"/>
      <c r="D20" s="52"/>
      <c r="E20" s="51"/>
      <c r="F20" s="66">
        <v>0</v>
      </c>
      <c r="G20" s="76">
        <f>(E20*D20)+F20</f>
        <v>0</v>
      </c>
      <c r="H20" s="60"/>
      <c r="I20" s="597"/>
      <c r="J20" s="70"/>
      <c r="K20" s="52"/>
      <c r="L20" s="76"/>
      <c r="M20" s="51"/>
      <c r="O20" s="601"/>
      <c r="P20" s="67"/>
      <c r="Q20" s="57"/>
      <c r="R20" s="68"/>
      <c r="S20" s="68"/>
      <c r="T20" s="68">
        <f t="shared" si="1"/>
        <v>0</v>
      </c>
      <c r="V20" s="52"/>
      <c r="W20" s="76"/>
      <c r="Y20" s="79"/>
      <c r="Z20" s="51"/>
      <c r="AB20" s="52"/>
      <c r="AC20" s="76">
        <f t="shared" si="2"/>
        <v>0</v>
      </c>
    </row>
    <row r="21" spans="2:29">
      <c r="B21" s="608"/>
      <c r="C21" s="52"/>
      <c r="D21" s="52"/>
      <c r="E21" s="51"/>
      <c r="F21" s="66">
        <v>0</v>
      </c>
      <c r="G21" s="76">
        <f t="shared" si="0"/>
        <v>0</v>
      </c>
      <c r="H21" s="60"/>
      <c r="I21" s="597"/>
      <c r="J21" s="70"/>
      <c r="K21" s="52"/>
      <c r="L21" s="76"/>
      <c r="M21" s="51"/>
      <c r="O21" s="601"/>
      <c r="P21" s="67"/>
      <c r="Q21" s="57"/>
      <c r="R21" s="68"/>
      <c r="S21" s="68"/>
      <c r="T21" s="68">
        <f t="shared" si="1"/>
        <v>0</v>
      </c>
      <c r="V21" s="52"/>
      <c r="W21" s="76"/>
      <c r="Y21" s="79"/>
      <c r="Z21" s="51"/>
      <c r="AB21" s="52"/>
      <c r="AC21" s="76">
        <f t="shared" si="2"/>
        <v>0</v>
      </c>
    </row>
    <row r="22" spans="2:29">
      <c r="B22" s="608"/>
      <c r="C22" s="52"/>
      <c r="D22" s="52"/>
      <c r="E22" s="51"/>
      <c r="F22" s="66">
        <v>0</v>
      </c>
      <c r="G22" s="76">
        <f t="shared" si="0"/>
        <v>0</v>
      </c>
      <c r="H22" s="60"/>
      <c r="I22" s="597"/>
      <c r="J22" s="70"/>
      <c r="K22" s="52"/>
      <c r="L22" s="76"/>
      <c r="M22" s="51"/>
      <c r="O22" s="601"/>
      <c r="P22" s="67"/>
      <c r="Q22" s="57"/>
      <c r="R22" s="68"/>
      <c r="S22" s="68"/>
      <c r="T22" s="68">
        <f t="shared" si="1"/>
        <v>0</v>
      </c>
      <c r="V22" s="52"/>
      <c r="W22" s="76"/>
      <c r="Y22" s="79"/>
      <c r="Z22" s="51"/>
      <c r="AB22" s="52"/>
      <c r="AC22" s="76">
        <f t="shared" si="2"/>
        <v>0</v>
      </c>
    </row>
    <row r="23" spans="2:29">
      <c r="B23" s="608"/>
      <c r="C23" s="52"/>
      <c r="D23" s="52"/>
      <c r="E23" s="51"/>
      <c r="F23" s="66">
        <v>0</v>
      </c>
      <c r="G23" s="76">
        <f t="shared" si="0"/>
        <v>0</v>
      </c>
      <c r="H23" s="60"/>
      <c r="I23" s="597"/>
      <c r="J23" s="70"/>
      <c r="K23" s="52"/>
      <c r="L23" s="76"/>
      <c r="M23" s="51"/>
      <c r="O23" s="601"/>
      <c r="P23" s="67"/>
      <c r="Q23" s="57"/>
      <c r="R23" s="68"/>
      <c r="S23" s="68"/>
      <c r="T23" s="68">
        <f t="shared" si="1"/>
        <v>0</v>
      </c>
      <c r="V23" s="52"/>
      <c r="W23" s="76"/>
      <c r="Y23" s="79"/>
      <c r="Z23" s="51"/>
      <c r="AB23" s="52"/>
      <c r="AC23" s="76">
        <f t="shared" si="2"/>
        <v>0</v>
      </c>
    </row>
    <row r="24" spans="2:29">
      <c r="B24" s="608"/>
      <c r="C24" s="52"/>
      <c r="D24" s="52"/>
      <c r="E24" s="51"/>
      <c r="F24" s="66">
        <v>0</v>
      </c>
      <c r="G24" s="76">
        <f t="shared" si="0"/>
        <v>0</v>
      </c>
      <c r="H24" s="60"/>
      <c r="I24" s="597"/>
      <c r="J24" s="70"/>
      <c r="K24" s="52"/>
      <c r="L24" s="76"/>
      <c r="M24" s="51"/>
      <c r="O24" s="601"/>
      <c r="P24" s="67"/>
      <c r="Q24" s="57"/>
      <c r="R24" s="68"/>
      <c r="S24" s="68"/>
      <c r="T24" s="68">
        <f t="shared" si="1"/>
        <v>0</v>
      </c>
      <c r="V24" s="52"/>
      <c r="W24" s="76"/>
      <c r="Y24" s="79"/>
      <c r="Z24" s="51"/>
      <c r="AB24" s="52"/>
      <c r="AC24" s="76">
        <f t="shared" si="2"/>
        <v>0</v>
      </c>
    </row>
    <row r="25" spans="2:29">
      <c r="B25" s="608"/>
      <c r="C25" s="52"/>
      <c r="D25" s="52"/>
      <c r="E25" s="51"/>
      <c r="F25" s="66">
        <v>0</v>
      </c>
      <c r="G25" s="76">
        <f t="shared" si="0"/>
        <v>0</v>
      </c>
      <c r="H25" s="60"/>
      <c r="I25" s="597"/>
      <c r="J25" s="70"/>
      <c r="K25" s="52"/>
      <c r="L25" s="76"/>
      <c r="M25" s="51"/>
      <c r="O25" s="601"/>
      <c r="P25" s="67"/>
      <c r="Q25" s="57"/>
      <c r="R25" s="68"/>
      <c r="S25" s="68"/>
      <c r="T25" s="68">
        <f t="shared" si="1"/>
        <v>0</v>
      </c>
      <c r="V25" s="52"/>
      <c r="W25" s="76"/>
      <c r="Y25" s="79"/>
      <c r="Z25" s="51"/>
      <c r="AB25" s="52"/>
      <c r="AC25" s="76">
        <f t="shared" si="2"/>
        <v>0</v>
      </c>
    </row>
    <row r="26" spans="2:29">
      <c r="B26" s="608"/>
      <c r="C26" s="52"/>
      <c r="D26" s="52"/>
      <c r="E26" s="51"/>
      <c r="F26" s="66">
        <v>0</v>
      </c>
      <c r="G26" s="76">
        <f t="shared" si="0"/>
        <v>0</v>
      </c>
      <c r="H26" s="60"/>
      <c r="I26" s="597"/>
      <c r="J26" s="70"/>
      <c r="K26" s="52"/>
      <c r="L26" s="76"/>
      <c r="M26" s="51"/>
      <c r="O26" s="601"/>
      <c r="P26" s="67"/>
      <c r="Q26" s="57"/>
      <c r="R26" s="68"/>
      <c r="S26" s="68"/>
      <c r="T26" s="68">
        <f t="shared" si="1"/>
        <v>0</v>
      </c>
      <c r="V26" s="52"/>
      <c r="W26" s="76"/>
      <c r="Y26" s="79"/>
      <c r="Z26" s="51"/>
      <c r="AB26" s="52"/>
      <c r="AC26" s="76">
        <f t="shared" si="2"/>
        <v>0</v>
      </c>
    </row>
    <row r="27" spans="2:29">
      <c r="B27" s="608"/>
      <c r="C27" s="52"/>
      <c r="D27" s="52"/>
      <c r="E27" s="51"/>
      <c r="F27" s="66">
        <v>0</v>
      </c>
      <c r="G27" s="76">
        <f t="shared" si="0"/>
        <v>0</v>
      </c>
      <c r="H27" s="60"/>
      <c r="I27" s="597"/>
      <c r="J27" s="70"/>
      <c r="K27" s="52"/>
      <c r="L27" s="76"/>
      <c r="M27" s="51"/>
      <c r="O27" s="601"/>
      <c r="P27" s="67"/>
      <c r="Q27" s="57"/>
      <c r="R27" s="68"/>
      <c r="S27" s="68"/>
      <c r="T27" s="68">
        <f t="shared" si="1"/>
        <v>0</v>
      </c>
      <c r="V27" s="52"/>
      <c r="W27" s="76"/>
      <c r="Y27" s="79"/>
      <c r="Z27" s="51"/>
      <c r="AB27" s="52"/>
      <c r="AC27" s="76">
        <f t="shared" si="2"/>
        <v>0</v>
      </c>
    </row>
    <row r="28" spans="2:29">
      <c r="B28" s="608"/>
      <c r="C28" s="52"/>
      <c r="D28" s="52"/>
      <c r="E28" s="51"/>
      <c r="F28" s="66">
        <v>0</v>
      </c>
      <c r="G28" s="76">
        <f t="shared" si="0"/>
        <v>0</v>
      </c>
      <c r="H28" s="60"/>
      <c r="I28" s="597"/>
      <c r="J28" s="70"/>
      <c r="K28" s="52"/>
      <c r="L28" s="76"/>
      <c r="M28" s="51"/>
      <c r="O28" s="601"/>
      <c r="P28" s="67"/>
      <c r="Q28" s="57"/>
      <c r="R28" s="68"/>
      <c r="S28" s="68"/>
      <c r="T28" s="68">
        <f t="shared" si="1"/>
        <v>0</v>
      </c>
      <c r="V28" s="52"/>
      <c r="W28" s="76"/>
      <c r="Y28" s="79"/>
      <c r="Z28" s="51"/>
      <c r="AB28" s="52"/>
      <c r="AC28" s="76">
        <f t="shared" si="2"/>
        <v>0</v>
      </c>
    </row>
    <row r="29" spans="2:29">
      <c r="B29" s="608"/>
      <c r="C29" s="52"/>
      <c r="D29" s="52"/>
      <c r="E29" s="51"/>
      <c r="F29" s="66">
        <v>0</v>
      </c>
      <c r="G29" s="76">
        <f t="shared" si="0"/>
        <v>0</v>
      </c>
      <c r="H29" s="60"/>
      <c r="I29" s="597"/>
      <c r="J29" s="70"/>
      <c r="K29" s="52"/>
      <c r="L29" s="76"/>
      <c r="M29" s="51"/>
      <c r="O29" s="601"/>
      <c r="P29" s="67"/>
      <c r="Q29" s="57"/>
      <c r="R29" s="68"/>
      <c r="S29" s="68"/>
      <c r="T29" s="68">
        <f t="shared" si="1"/>
        <v>0</v>
      </c>
      <c r="V29" s="52"/>
      <c r="W29" s="76"/>
      <c r="Y29" s="79"/>
      <c r="Z29" s="51"/>
      <c r="AB29" s="52"/>
      <c r="AC29" s="76">
        <f t="shared" si="2"/>
        <v>0</v>
      </c>
    </row>
    <row r="30" spans="2:29">
      <c r="B30" s="608"/>
      <c r="C30" s="52"/>
      <c r="D30" s="52"/>
      <c r="E30" s="51"/>
      <c r="F30" s="66">
        <v>0</v>
      </c>
      <c r="G30" s="76">
        <f t="shared" si="0"/>
        <v>0</v>
      </c>
      <c r="H30" s="60"/>
      <c r="I30" s="597"/>
      <c r="J30" s="70"/>
      <c r="K30" s="52"/>
      <c r="L30" s="76"/>
      <c r="M30" s="51"/>
      <c r="O30" s="601"/>
      <c r="P30" s="67"/>
      <c r="Q30" s="57"/>
      <c r="R30" s="68"/>
      <c r="S30" s="68"/>
      <c r="T30" s="68">
        <f t="shared" si="1"/>
        <v>0</v>
      </c>
      <c r="V30" s="52"/>
      <c r="W30" s="76"/>
      <c r="Y30" s="79"/>
      <c r="Z30" s="51"/>
      <c r="AB30" s="52"/>
      <c r="AC30" s="76">
        <f t="shared" si="2"/>
        <v>0</v>
      </c>
    </row>
    <row r="31" spans="2:29">
      <c r="B31" s="608"/>
      <c r="C31" s="52"/>
      <c r="D31" s="52"/>
      <c r="E31" s="51"/>
      <c r="F31" s="66">
        <v>0</v>
      </c>
      <c r="G31" s="76">
        <f t="shared" si="0"/>
        <v>0</v>
      </c>
      <c r="H31" s="60"/>
      <c r="I31" s="597"/>
      <c r="J31" s="79"/>
      <c r="K31" s="79"/>
      <c r="L31" s="51"/>
      <c r="M31" s="51"/>
      <c r="O31" s="601"/>
      <c r="P31" s="67"/>
      <c r="Q31" s="57"/>
      <c r="R31" s="68"/>
      <c r="S31" s="68"/>
      <c r="T31" s="68">
        <f t="shared" si="1"/>
        <v>0</v>
      </c>
      <c r="V31" s="52"/>
      <c r="W31" s="76"/>
      <c r="Y31" s="79"/>
      <c r="Z31" s="51"/>
      <c r="AB31" s="52"/>
      <c r="AC31" s="76">
        <f t="shared" si="2"/>
        <v>0</v>
      </c>
    </row>
    <row r="32" spans="2:29">
      <c r="B32" s="608"/>
      <c r="C32" s="52"/>
      <c r="D32" s="52"/>
      <c r="E32" s="51"/>
      <c r="F32" s="66">
        <v>0</v>
      </c>
      <c r="G32" s="76">
        <f t="shared" si="0"/>
        <v>0</v>
      </c>
      <c r="H32" s="60"/>
      <c r="I32" s="597"/>
      <c r="J32" s="79"/>
      <c r="K32" s="79"/>
      <c r="L32" s="51"/>
      <c r="M32" s="51"/>
      <c r="O32" s="601"/>
      <c r="P32" s="67"/>
      <c r="Q32" s="57"/>
      <c r="R32" s="68"/>
      <c r="S32" s="68"/>
      <c r="T32" s="68">
        <f t="shared" si="1"/>
        <v>0</v>
      </c>
      <c r="V32" s="52"/>
      <c r="W32" s="76"/>
      <c r="Y32" s="79"/>
      <c r="Z32" s="51"/>
      <c r="AB32" s="52"/>
      <c r="AC32" s="76">
        <f t="shared" si="2"/>
        <v>0</v>
      </c>
    </row>
    <row r="33" spans="2:29">
      <c r="B33" s="608"/>
      <c r="C33" s="52"/>
      <c r="D33" s="52"/>
      <c r="E33" s="51"/>
      <c r="F33" s="66"/>
      <c r="G33" s="76">
        <f t="shared" si="0"/>
        <v>0</v>
      </c>
      <c r="H33" s="60"/>
      <c r="I33" s="597"/>
      <c r="J33" s="79"/>
      <c r="K33" s="79"/>
      <c r="L33" s="51"/>
      <c r="M33" s="51"/>
      <c r="O33" s="601"/>
      <c r="P33" s="67"/>
      <c r="Q33" s="57"/>
      <c r="R33" s="68"/>
      <c r="S33" s="68"/>
      <c r="T33" s="68">
        <f t="shared" si="1"/>
        <v>0</v>
      </c>
      <c r="V33" s="52"/>
      <c r="W33" s="76"/>
      <c r="Y33" s="79"/>
      <c r="Z33" s="51"/>
      <c r="AB33" s="52"/>
      <c r="AC33" s="76">
        <f t="shared" si="2"/>
        <v>0</v>
      </c>
    </row>
    <row r="34" spans="2:29">
      <c r="B34" s="608"/>
      <c r="C34" s="52"/>
      <c r="D34" s="52"/>
      <c r="E34" s="51"/>
      <c r="F34" s="66">
        <v>0</v>
      </c>
      <c r="G34" s="76">
        <f t="shared" si="0"/>
        <v>0</v>
      </c>
      <c r="H34" s="60"/>
      <c r="I34" s="597"/>
      <c r="J34" s="187"/>
      <c r="K34" s="188"/>
      <c r="L34" s="193"/>
      <c r="M34" s="51"/>
      <c r="O34" s="601"/>
      <c r="P34" s="67"/>
      <c r="Q34" s="57"/>
      <c r="R34" s="68"/>
      <c r="S34" s="68"/>
      <c r="T34" s="68">
        <f t="shared" si="1"/>
        <v>0</v>
      </c>
      <c r="V34" s="52"/>
      <c r="W34" s="76"/>
      <c r="Y34" s="79"/>
      <c r="Z34" s="51"/>
      <c r="AB34" s="52"/>
      <c r="AC34" s="76">
        <f t="shared" si="2"/>
        <v>0</v>
      </c>
    </row>
    <row r="35" spans="2:29">
      <c r="B35" s="608"/>
      <c r="C35" s="89"/>
      <c r="D35" s="333">
        <f>SUM(D19:D34)</f>
        <v>12</v>
      </c>
      <c r="E35" s="90">
        <f>G35/D35</f>
        <v>122.26833333333333</v>
      </c>
      <c r="F35" s="91"/>
      <c r="G35" s="92">
        <f>SUM(G19:G34)</f>
        <v>1467.22</v>
      </c>
      <c r="H35" s="60"/>
      <c r="I35" s="598"/>
      <c r="O35" s="602"/>
      <c r="P35" s="85"/>
      <c r="Q35" s="86"/>
      <c r="R35" s="87"/>
      <c r="S35" s="88"/>
      <c r="T35" s="68">
        <f t="shared" si="1"/>
        <v>0</v>
      </c>
      <c r="V35" s="52"/>
      <c r="W35" s="76"/>
      <c r="Y35" s="79"/>
      <c r="Z35" s="51"/>
      <c r="AB35" s="52"/>
      <c r="AC35" s="76">
        <f t="shared" si="2"/>
        <v>0</v>
      </c>
    </row>
    <row r="36" spans="2:29">
      <c r="B36" s="609"/>
      <c r="E36" s="93" t="s">
        <v>27</v>
      </c>
      <c r="H36" s="60"/>
      <c r="R36" s="89"/>
      <c r="V36" s="52"/>
      <c r="W36" s="76"/>
      <c r="Y36" s="79"/>
      <c r="Z36" s="51"/>
      <c r="AB36" s="52"/>
      <c r="AC36" s="76">
        <f t="shared" si="2"/>
        <v>0</v>
      </c>
    </row>
    <row r="37" spans="2:29">
      <c r="B37" s="69" t="s">
        <v>26</v>
      </c>
      <c r="V37" s="52"/>
      <c r="W37" s="76"/>
      <c r="Y37" s="79"/>
      <c r="Z37" s="51"/>
      <c r="AB37" s="52"/>
      <c r="AC37" s="76">
        <f t="shared" si="2"/>
        <v>0</v>
      </c>
    </row>
    <row r="38" spans="2:29">
      <c r="W38" s="94">
        <f>SUM(W5:W37)</f>
        <v>7.0000000000000007E-2</v>
      </c>
      <c r="Z38" s="94">
        <f>SUM(Z5:Z37)</f>
        <v>20.05</v>
      </c>
    </row>
  </sheetData>
  <mergeCells count="11">
    <mergeCell ref="AB2:AC2"/>
    <mergeCell ref="V3:W3"/>
    <mergeCell ref="Y3:Z3"/>
    <mergeCell ref="AB3:AC3"/>
    <mergeCell ref="B4:B36"/>
    <mergeCell ref="I4:I35"/>
    <mergeCell ref="O4:O35"/>
    <mergeCell ref="B2:C2"/>
    <mergeCell ref="D2:G2"/>
    <mergeCell ref="J4:M4"/>
    <mergeCell ref="C18:G18"/>
  </mergeCells>
  <hyperlinks>
    <hyperlink ref="B3" location="CARTEIRA!A1" display="SULA3" xr:uid="{00000000-0004-0000-1E00-000000000000}"/>
    <hyperlink ref="V3:W3" location="DIVIDENDO!A1" display="DIVIDENDO" xr:uid="{00000000-0004-0000-1E00-000001000000}"/>
  </hyperlink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ilha22">
    <tabColor rgb="FFFFFF00"/>
  </sheetPr>
  <dimension ref="A1:AE39"/>
  <sheetViews>
    <sheetView zoomScale="77" zoomScaleNormal="77" workbookViewId="0">
      <pane xSplit="2" ySplit="3" topLeftCell="C4" activePane="bottomRight" state="frozen"/>
      <selection pane="bottomRight" activeCell="B3" sqref="B3"/>
      <selection pane="bottomLeft" activeCell="A4" sqref="A4"/>
      <selection pane="topRight" activeCell="C1" sqref="C1"/>
    </sheetView>
  </sheetViews>
  <sheetFormatPr defaultColWidth="0" defaultRowHeight="15"/>
  <cols>
    <col min="1" max="1" width="1.28515625" style="58" customWidth="1"/>
    <col min="2" max="2" width="9.140625" style="58" customWidth="1"/>
    <col min="3" max="3" width="12" style="58" bestFit="1" customWidth="1"/>
    <col min="4" max="4" width="9.140625" style="58" customWidth="1"/>
    <col min="5" max="5" width="13.42578125" style="58" bestFit="1" customWidth="1"/>
    <col min="6" max="6" width="9.42578125" style="58" bestFit="1" customWidth="1"/>
    <col min="7" max="7" width="11.7109375" style="58" bestFit="1" customWidth="1"/>
    <col min="8" max="8" width="1.7109375" style="58" customWidth="1"/>
    <col min="9" max="9" width="9.140625" style="58" customWidth="1"/>
    <col min="10" max="10" width="12" style="58" bestFit="1" customWidth="1"/>
    <col min="11" max="11" width="9.140625" style="58" customWidth="1"/>
    <col min="12" max="12" width="9.5703125" style="174" bestFit="1" customWidth="1"/>
    <col min="13" max="13" width="11.7109375" style="58" bestFit="1" customWidth="1"/>
    <col min="14" max="14" width="1.28515625" style="58" customWidth="1"/>
    <col min="15" max="15" width="9.140625" style="58" customWidth="1"/>
    <col min="16" max="16" width="10.7109375" style="58" bestFit="1" customWidth="1"/>
    <col min="17" max="18" width="9.140625" style="58" customWidth="1"/>
    <col min="19" max="19" width="10.28515625" style="58" bestFit="1" customWidth="1"/>
    <col min="20" max="20" width="10.140625" style="58" bestFit="1" customWidth="1"/>
    <col min="21" max="21" width="2.42578125" style="58" customWidth="1"/>
    <col min="22" max="22" width="11.7109375" style="58" bestFit="1" customWidth="1"/>
    <col min="23" max="23" width="9.140625" style="58" customWidth="1"/>
    <col min="24" max="24" width="1.42578125" style="58" customWidth="1"/>
    <col min="25" max="25" width="10.7109375" style="58" bestFit="1" customWidth="1"/>
    <col min="26" max="27" width="9.140625" style="58" customWidth="1"/>
    <col min="28" max="28" width="10.7109375" style="58" bestFit="1" customWidth="1"/>
    <col min="29" max="29" width="10.140625" style="58" bestFit="1" customWidth="1"/>
    <col min="30" max="30" width="9.140625" style="58" customWidth="1"/>
    <col min="31" max="31" width="0" style="58" hidden="1" customWidth="1"/>
    <col min="32" max="16384" width="9.140625" style="58" hidden="1"/>
  </cols>
  <sheetData>
    <row r="1" spans="2:30">
      <c r="I1" s="655" t="s">
        <v>72</v>
      </c>
      <c r="J1" s="655"/>
      <c r="K1" s="260">
        <v>44</v>
      </c>
    </row>
    <row r="2" spans="2:30">
      <c r="B2" s="613" t="s">
        <v>116</v>
      </c>
      <c r="C2" s="614"/>
      <c r="D2" s="686" t="s">
        <v>117</v>
      </c>
      <c r="E2" s="687"/>
      <c r="F2" s="687"/>
      <c r="G2" s="687"/>
      <c r="M2" s="59" t="s">
        <v>2</v>
      </c>
      <c r="S2" s="60" t="s">
        <v>3</v>
      </c>
      <c r="T2" s="336" t="s">
        <v>4</v>
      </c>
      <c r="AB2" s="603" t="s">
        <v>5</v>
      </c>
      <c r="AC2" s="603"/>
    </row>
    <row r="3" spans="2:30" ht="27.75">
      <c r="B3" s="22" t="s">
        <v>118</v>
      </c>
      <c r="C3" s="328" t="s">
        <v>7</v>
      </c>
      <c r="D3" s="329" t="s">
        <v>8</v>
      </c>
      <c r="E3" s="329" t="s">
        <v>9</v>
      </c>
      <c r="F3" s="329" t="s">
        <v>10</v>
      </c>
      <c r="G3" s="328" t="s">
        <v>11</v>
      </c>
      <c r="I3" s="61" t="str">
        <f>(B3)</f>
        <v>EZTC3</v>
      </c>
      <c r="J3" s="328" t="s">
        <v>7</v>
      </c>
      <c r="K3" s="329" t="s">
        <v>8</v>
      </c>
      <c r="L3" s="178" t="s">
        <v>9</v>
      </c>
      <c r="M3" s="329" t="s">
        <v>12</v>
      </c>
      <c r="O3" s="61" t="str">
        <f>(B3)</f>
        <v>EZTC3</v>
      </c>
      <c r="P3" s="328" t="s">
        <v>13</v>
      </c>
      <c r="Q3" s="329" t="s">
        <v>8</v>
      </c>
      <c r="R3" s="328" t="s">
        <v>14</v>
      </c>
      <c r="S3" s="329" t="s">
        <v>15</v>
      </c>
      <c r="T3" s="329" t="s">
        <v>16</v>
      </c>
      <c r="V3" s="612" t="s">
        <v>17</v>
      </c>
      <c r="W3" s="612"/>
      <c r="Y3" s="605" t="s">
        <v>18</v>
      </c>
      <c r="Z3" s="605"/>
      <c r="AA3" s="62" t="s">
        <v>19</v>
      </c>
      <c r="AB3" s="606" t="s">
        <v>20</v>
      </c>
      <c r="AC3" s="606"/>
    </row>
    <row r="4" spans="2:30">
      <c r="B4" s="607" t="s">
        <v>21</v>
      </c>
      <c r="C4" s="70">
        <v>43818</v>
      </c>
      <c r="D4" s="52">
        <v>2</v>
      </c>
      <c r="E4" s="51">
        <v>49.35</v>
      </c>
      <c r="F4" s="66">
        <v>0</v>
      </c>
      <c r="G4" s="479">
        <f>(E4*D4)+F4</f>
        <v>98.7</v>
      </c>
      <c r="H4" s="60"/>
      <c r="I4" s="596" t="s">
        <v>2</v>
      </c>
      <c r="J4" s="398">
        <v>2019</v>
      </c>
      <c r="K4" s="423">
        <v>2</v>
      </c>
      <c r="L4" s="425">
        <v>49.35</v>
      </c>
      <c r="M4" s="424">
        <v>98.7</v>
      </c>
      <c r="O4" s="600" t="s">
        <v>4</v>
      </c>
      <c r="P4" s="67"/>
      <c r="Q4" s="57"/>
      <c r="R4" s="68"/>
      <c r="S4" s="68"/>
      <c r="T4" s="68">
        <f>(R4*Q4)+S4</f>
        <v>0</v>
      </c>
      <c r="V4" s="52" t="s">
        <v>22</v>
      </c>
      <c r="W4" s="52" t="s">
        <v>23</v>
      </c>
      <c r="Y4" s="52" t="s">
        <v>22</v>
      </c>
      <c r="Z4" s="52" t="s">
        <v>23</v>
      </c>
      <c r="AA4" s="336" t="s">
        <v>24</v>
      </c>
      <c r="AB4" s="52" t="s">
        <v>25</v>
      </c>
      <c r="AC4" s="52" t="s">
        <v>23</v>
      </c>
      <c r="AD4" s="69"/>
    </row>
    <row r="5" spans="2:30">
      <c r="B5" s="608"/>
      <c r="C5" s="70">
        <v>43903</v>
      </c>
      <c r="D5" s="52">
        <v>2</v>
      </c>
      <c r="E5" s="51">
        <v>36.61</v>
      </c>
      <c r="F5" s="66">
        <v>0.12</v>
      </c>
      <c r="G5" s="479">
        <f t="shared" ref="G5:G36" si="0">(E5*D5)+F5</f>
        <v>73.34</v>
      </c>
      <c r="H5" s="60"/>
      <c r="I5" s="597"/>
      <c r="J5" s="398">
        <v>2020</v>
      </c>
      <c r="K5" s="423">
        <v>12</v>
      </c>
      <c r="L5" s="425">
        <v>39.6</v>
      </c>
      <c r="M5" s="424">
        <v>475.22</v>
      </c>
      <c r="O5" s="601"/>
      <c r="P5" s="73"/>
      <c r="Q5" s="46"/>
      <c r="R5" s="74"/>
      <c r="S5" s="74"/>
      <c r="T5" s="68">
        <f t="shared" ref="T5:T35" si="1">(R5*Q5)+S5</f>
        <v>0</v>
      </c>
      <c r="V5" s="75">
        <v>44106</v>
      </c>
      <c r="W5" s="76">
        <v>1.17</v>
      </c>
      <c r="Y5" s="75"/>
      <c r="Z5" s="51"/>
      <c r="AA5" s="336"/>
      <c r="AB5" s="75"/>
      <c r="AC5" s="76">
        <f>(T4)</f>
        <v>0</v>
      </c>
    </row>
    <row r="6" spans="2:30">
      <c r="B6" s="608"/>
      <c r="C6" s="70">
        <v>44085</v>
      </c>
      <c r="D6" s="52">
        <v>4</v>
      </c>
      <c r="E6" s="51">
        <v>38.97</v>
      </c>
      <c r="F6" s="66">
        <v>0</v>
      </c>
      <c r="G6" s="479">
        <f t="shared" si="0"/>
        <v>155.88</v>
      </c>
      <c r="H6" s="60"/>
      <c r="I6" s="597"/>
      <c r="J6" s="77"/>
      <c r="K6" s="49"/>
      <c r="L6" s="48"/>
      <c r="M6" s="50"/>
      <c r="O6" s="601"/>
      <c r="P6" s="67"/>
      <c r="Q6" s="57"/>
      <c r="R6" s="68"/>
      <c r="S6" s="68"/>
      <c r="T6" s="68">
        <f t="shared" si="1"/>
        <v>0</v>
      </c>
      <c r="V6" s="177"/>
      <c r="W6" s="96"/>
      <c r="Y6" s="75"/>
      <c r="Z6" s="51"/>
      <c r="AA6" s="336"/>
      <c r="AB6" s="78"/>
      <c r="AC6" s="76">
        <f t="shared" ref="AC6:AC37" si="2">(T5)</f>
        <v>0</v>
      </c>
    </row>
    <row r="7" spans="2:30">
      <c r="B7" s="608"/>
      <c r="C7" s="70">
        <v>44092</v>
      </c>
      <c r="D7" s="52">
        <v>2</v>
      </c>
      <c r="E7" s="51">
        <v>38.049999999999997</v>
      </c>
      <c r="F7" s="66">
        <v>0</v>
      </c>
      <c r="G7" s="479">
        <f t="shared" si="0"/>
        <v>76.099999999999994</v>
      </c>
      <c r="H7" s="60"/>
      <c r="I7" s="597"/>
      <c r="J7" s="80"/>
      <c r="K7" s="81"/>
      <c r="L7" s="147"/>
      <c r="M7" s="50"/>
      <c r="O7" s="601"/>
      <c r="P7" s="67"/>
      <c r="Q7" s="57"/>
      <c r="R7" s="68"/>
      <c r="S7" s="68"/>
      <c r="T7" s="68">
        <f t="shared" si="1"/>
        <v>0</v>
      </c>
      <c r="V7" s="75">
        <v>44337</v>
      </c>
      <c r="W7" s="76">
        <v>5.08</v>
      </c>
      <c r="Y7" s="79"/>
      <c r="Z7" s="51"/>
      <c r="AB7" s="52"/>
      <c r="AC7" s="76">
        <f t="shared" si="2"/>
        <v>0</v>
      </c>
    </row>
    <row r="8" spans="2:30">
      <c r="B8" s="608"/>
      <c r="C8" s="70">
        <v>44133</v>
      </c>
      <c r="D8" s="52">
        <v>2</v>
      </c>
      <c r="E8" s="51">
        <v>35.6</v>
      </c>
      <c r="F8" s="66">
        <v>0</v>
      </c>
      <c r="G8" s="479">
        <f t="shared" si="0"/>
        <v>71.2</v>
      </c>
      <c r="H8" s="60"/>
      <c r="I8" s="597"/>
      <c r="J8" s="77"/>
      <c r="K8" s="49"/>
      <c r="L8" s="48"/>
      <c r="M8" s="50"/>
      <c r="O8" s="601"/>
      <c r="P8" s="67"/>
      <c r="Q8" s="57"/>
      <c r="R8" s="68"/>
      <c r="S8" s="68"/>
      <c r="T8" s="68">
        <f t="shared" si="1"/>
        <v>0</v>
      </c>
      <c r="V8" s="363"/>
      <c r="W8" s="364"/>
      <c r="Y8" s="79"/>
      <c r="Z8" s="51"/>
      <c r="AB8" s="52"/>
      <c r="AC8" s="76">
        <f t="shared" si="2"/>
        <v>0</v>
      </c>
    </row>
    <row r="9" spans="2:30">
      <c r="B9" s="608"/>
      <c r="C9" s="70">
        <v>44393</v>
      </c>
      <c r="D9" s="52">
        <v>5</v>
      </c>
      <c r="E9" s="51">
        <v>27.4</v>
      </c>
      <c r="F9" s="66">
        <v>0.09</v>
      </c>
      <c r="G9" s="479">
        <f t="shared" si="0"/>
        <v>137.09</v>
      </c>
      <c r="H9" s="60"/>
      <c r="I9" s="597"/>
      <c r="J9" s="77"/>
      <c r="K9" s="49"/>
      <c r="L9" s="48"/>
      <c r="M9" s="50"/>
      <c r="O9" s="601"/>
      <c r="P9" s="67"/>
      <c r="Q9" s="57"/>
      <c r="R9" s="68"/>
      <c r="S9" s="68"/>
      <c r="T9" s="68">
        <f t="shared" si="1"/>
        <v>0</v>
      </c>
      <c r="V9" s="75">
        <v>44712</v>
      </c>
      <c r="W9" s="76">
        <v>3.38</v>
      </c>
      <c r="Y9" s="79"/>
      <c r="Z9" s="51"/>
      <c r="AB9" s="52"/>
      <c r="AC9" s="76">
        <f t="shared" si="2"/>
        <v>0</v>
      </c>
    </row>
    <row r="10" spans="2:30">
      <c r="B10" s="608"/>
      <c r="C10" s="70">
        <v>44426</v>
      </c>
      <c r="D10" s="52">
        <v>3</v>
      </c>
      <c r="E10" s="51">
        <v>24.55</v>
      </c>
      <c r="F10" s="66">
        <v>0.08</v>
      </c>
      <c r="G10" s="479">
        <f t="shared" si="0"/>
        <v>73.73</v>
      </c>
      <c r="H10" s="60"/>
      <c r="I10" s="597"/>
      <c r="J10" s="77"/>
      <c r="K10" s="49"/>
      <c r="L10" s="48"/>
      <c r="M10" s="50"/>
      <c r="O10" s="601"/>
      <c r="P10" s="67"/>
      <c r="Q10" s="57"/>
      <c r="R10" s="68"/>
      <c r="S10" s="68"/>
      <c r="T10" s="68">
        <f t="shared" si="1"/>
        <v>0</v>
      </c>
      <c r="V10" s="75">
        <v>44804</v>
      </c>
      <c r="W10" s="76">
        <v>3.89</v>
      </c>
      <c r="Y10" s="79"/>
      <c r="Z10" s="51"/>
      <c r="AB10" s="52"/>
      <c r="AC10" s="76">
        <f t="shared" si="2"/>
        <v>0</v>
      </c>
    </row>
    <row r="11" spans="2:30">
      <c r="B11" s="608"/>
      <c r="C11" s="70">
        <v>44627</v>
      </c>
      <c r="D11" s="52">
        <v>10</v>
      </c>
      <c r="E11" s="51">
        <v>16.3</v>
      </c>
      <c r="F11" s="66">
        <v>0.05</v>
      </c>
      <c r="G11" s="479">
        <f t="shared" si="0"/>
        <v>163.05000000000001</v>
      </c>
      <c r="H11" s="60"/>
      <c r="I11" s="597"/>
      <c r="J11" s="77"/>
      <c r="K11" s="49"/>
      <c r="L11" s="48"/>
      <c r="M11" s="50"/>
      <c r="O11" s="601"/>
      <c r="P11" s="67"/>
      <c r="Q11" s="57"/>
      <c r="R11" s="68"/>
      <c r="S11" s="68"/>
      <c r="T11" s="68">
        <f t="shared" si="1"/>
        <v>0</v>
      </c>
      <c r="V11" s="75">
        <v>44895</v>
      </c>
      <c r="W11" s="76">
        <v>4.93</v>
      </c>
      <c r="Y11" s="79"/>
      <c r="Z11" s="51"/>
      <c r="AB11" s="52"/>
      <c r="AC11" s="76">
        <f t="shared" si="2"/>
        <v>0</v>
      </c>
    </row>
    <row r="12" spans="2:30">
      <c r="B12" s="608"/>
      <c r="C12" s="70">
        <v>44735</v>
      </c>
      <c r="D12" s="52">
        <v>3</v>
      </c>
      <c r="E12" s="51">
        <v>14.8</v>
      </c>
      <c r="F12" s="66">
        <v>0.01</v>
      </c>
      <c r="G12" s="479">
        <f t="shared" si="0"/>
        <v>44.410000000000004</v>
      </c>
      <c r="H12" s="60"/>
      <c r="I12" s="597"/>
      <c r="J12" s="77"/>
      <c r="K12" s="49"/>
      <c r="L12" s="48"/>
      <c r="M12" s="50"/>
      <c r="O12" s="601"/>
      <c r="P12" s="67"/>
      <c r="Q12" s="57"/>
      <c r="R12" s="68"/>
      <c r="S12" s="68"/>
      <c r="T12" s="68">
        <f t="shared" si="1"/>
        <v>0</v>
      </c>
      <c r="V12" s="201">
        <f>SUM(W9:W11)</f>
        <v>12.2</v>
      </c>
      <c r="W12" s="170"/>
      <c r="Y12" s="79"/>
      <c r="Z12" s="51"/>
      <c r="AB12" s="52"/>
      <c r="AC12" s="76">
        <f t="shared" si="2"/>
        <v>0</v>
      </c>
    </row>
    <row r="13" spans="2:30">
      <c r="B13" s="608"/>
      <c r="C13" s="70">
        <v>44760</v>
      </c>
      <c r="D13" s="52">
        <v>10</v>
      </c>
      <c r="E13" s="51">
        <v>15.2</v>
      </c>
      <c r="F13" s="66">
        <v>7.0000000000000007E-2</v>
      </c>
      <c r="G13" s="479">
        <f t="shared" si="0"/>
        <v>152.07</v>
      </c>
      <c r="H13" s="60"/>
      <c r="I13" s="597"/>
      <c r="J13" s="77"/>
      <c r="K13" s="49"/>
      <c r="L13" s="48"/>
      <c r="M13" s="50"/>
      <c r="O13" s="601"/>
      <c r="P13" s="67"/>
      <c r="Q13" s="57"/>
      <c r="R13" s="68"/>
      <c r="S13" s="68"/>
      <c r="T13" s="68">
        <f t="shared" si="1"/>
        <v>0</v>
      </c>
      <c r="V13" s="75">
        <v>45016</v>
      </c>
      <c r="W13" s="76">
        <v>1.47</v>
      </c>
      <c r="Y13" s="79"/>
      <c r="Z13" s="51"/>
      <c r="AB13" s="52"/>
      <c r="AC13" s="76">
        <f t="shared" si="2"/>
        <v>0</v>
      </c>
    </row>
    <row r="14" spans="2:30">
      <c r="B14" s="608"/>
      <c r="C14" s="79"/>
      <c r="D14" s="52"/>
      <c r="E14" s="51"/>
      <c r="F14" s="66">
        <v>0</v>
      </c>
      <c r="G14" s="479">
        <f t="shared" si="0"/>
        <v>0</v>
      </c>
      <c r="H14" s="60"/>
      <c r="I14" s="597"/>
      <c r="J14" s="77"/>
      <c r="K14" s="49"/>
      <c r="L14" s="48"/>
      <c r="M14" s="50"/>
      <c r="O14" s="601"/>
      <c r="P14" s="67"/>
      <c r="Q14" s="57"/>
      <c r="R14" s="68"/>
      <c r="S14" s="68"/>
      <c r="T14" s="68">
        <f t="shared" si="1"/>
        <v>0</v>
      </c>
      <c r="V14" s="75">
        <v>45077</v>
      </c>
      <c r="W14" s="76">
        <v>1.97</v>
      </c>
      <c r="Y14" s="79"/>
      <c r="Z14" s="51"/>
      <c r="AB14" s="52"/>
      <c r="AC14" s="76">
        <f t="shared" si="2"/>
        <v>0</v>
      </c>
    </row>
    <row r="15" spans="2:30">
      <c r="B15" s="608"/>
      <c r="C15" s="79"/>
      <c r="D15" s="52"/>
      <c r="E15" s="51"/>
      <c r="F15" s="66">
        <v>0</v>
      </c>
      <c r="G15" s="479">
        <f t="shared" si="0"/>
        <v>0</v>
      </c>
      <c r="H15" s="60"/>
      <c r="I15" s="597"/>
      <c r="J15" s="77"/>
      <c r="K15" s="49"/>
      <c r="L15" s="48"/>
      <c r="M15" s="50"/>
      <c r="O15" s="601"/>
      <c r="P15" s="67"/>
      <c r="Q15" s="57"/>
      <c r="R15" s="68"/>
      <c r="S15" s="68"/>
      <c r="T15" s="68">
        <f t="shared" si="1"/>
        <v>0</v>
      </c>
      <c r="V15" s="75">
        <v>45260</v>
      </c>
      <c r="W15" s="76">
        <v>1.83</v>
      </c>
      <c r="Y15" s="79"/>
      <c r="Z15" s="51"/>
      <c r="AB15" s="52"/>
      <c r="AC15" s="76">
        <f t="shared" si="2"/>
        <v>0</v>
      </c>
    </row>
    <row r="16" spans="2:30">
      <c r="B16" s="608"/>
      <c r="C16" s="79"/>
      <c r="D16" s="52"/>
      <c r="E16" s="51"/>
      <c r="F16" s="66">
        <v>0</v>
      </c>
      <c r="G16" s="479">
        <f t="shared" si="0"/>
        <v>0</v>
      </c>
      <c r="H16" s="60"/>
      <c r="I16" s="597"/>
      <c r="J16" s="77"/>
      <c r="K16" s="49"/>
      <c r="L16" s="48"/>
      <c r="M16" s="50"/>
      <c r="O16" s="601"/>
      <c r="P16" s="67"/>
      <c r="Q16" s="57"/>
      <c r="R16" s="68"/>
      <c r="S16" s="68"/>
      <c r="T16" s="68">
        <f t="shared" si="1"/>
        <v>0</v>
      </c>
      <c r="V16" s="201">
        <f>SUM(W13:W15)</f>
        <v>5.27</v>
      </c>
      <c r="W16" s="96"/>
      <c r="Y16" s="79"/>
      <c r="Z16" s="51"/>
      <c r="AB16" s="52"/>
      <c r="AC16" s="76">
        <f t="shared" si="2"/>
        <v>0</v>
      </c>
    </row>
    <row r="17" spans="2:29">
      <c r="B17" s="608"/>
      <c r="C17" s="79"/>
      <c r="D17" s="52"/>
      <c r="E17" s="51"/>
      <c r="F17" s="66">
        <v>0</v>
      </c>
      <c r="G17" s="479">
        <f t="shared" si="0"/>
        <v>0</v>
      </c>
      <c r="H17" s="60"/>
      <c r="I17" s="597"/>
      <c r="J17" s="77"/>
      <c r="K17" s="49"/>
      <c r="L17" s="48"/>
      <c r="M17" s="50"/>
      <c r="O17" s="601"/>
      <c r="P17" s="67"/>
      <c r="Q17" s="57"/>
      <c r="R17" s="68"/>
      <c r="S17" s="68"/>
      <c r="T17" s="68">
        <f t="shared" si="1"/>
        <v>0</v>
      </c>
      <c r="V17" s="52"/>
      <c r="W17" s="76"/>
      <c r="Y17" s="79"/>
      <c r="Z17" s="51"/>
      <c r="AB17" s="52"/>
      <c r="AC17" s="76">
        <f t="shared" si="2"/>
        <v>0</v>
      </c>
    </row>
    <row r="18" spans="2:29">
      <c r="B18" s="608"/>
      <c r="C18" s="79"/>
      <c r="D18" s="52"/>
      <c r="E18" s="51"/>
      <c r="F18" s="66">
        <v>0</v>
      </c>
      <c r="G18" s="479">
        <f t="shared" si="0"/>
        <v>0</v>
      </c>
      <c r="H18" s="60"/>
      <c r="I18" s="597"/>
      <c r="J18" s="77"/>
      <c r="K18" s="49"/>
      <c r="L18" s="48"/>
      <c r="M18" s="50"/>
      <c r="O18" s="601"/>
      <c r="P18" s="67"/>
      <c r="Q18" s="57"/>
      <c r="R18" s="68"/>
      <c r="S18" s="68"/>
      <c r="T18" s="68">
        <f t="shared" si="1"/>
        <v>0</v>
      </c>
      <c r="V18" s="52"/>
      <c r="W18" s="76"/>
      <c r="Y18" s="79"/>
      <c r="Z18" s="51"/>
      <c r="AB18" s="52"/>
      <c r="AC18" s="76">
        <f t="shared" si="2"/>
        <v>0</v>
      </c>
    </row>
    <row r="19" spans="2:29">
      <c r="B19" s="608"/>
      <c r="C19" s="79"/>
      <c r="D19" s="52"/>
      <c r="E19" s="51"/>
      <c r="F19" s="66">
        <v>0</v>
      </c>
      <c r="G19" s="479">
        <f t="shared" si="0"/>
        <v>0</v>
      </c>
      <c r="H19" s="60"/>
      <c r="I19" s="597"/>
      <c r="J19" s="77"/>
      <c r="K19" s="49"/>
      <c r="L19" s="48"/>
      <c r="M19" s="50"/>
      <c r="O19" s="601"/>
      <c r="P19" s="67"/>
      <c r="Q19" s="57"/>
      <c r="R19" s="68"/>
      <c r="S19" s="68"/>
      <c r="T19" s="68">
        <f t="shared" si="1"/>
        <v>0</v>
      </c>
      <c r="V19" s="52"/>
      <c r="W19" s="76"/>
      <c r="Y19" s="79"/>
      <c r="Z19" s="51"/>
      <c r="AB19" s="52"/>
      <c r="AC19" s="76">
        <f t="shared" si="2"/>
        <v>0</v>
      </c>
    </row>
    <row r="20" spans="2:29">
      <c r="B20" s="608"/>
      <c r="C20" s="79"/>
      <c r="D20" s="52"/>
      <c r="E20" s="51"/>
      <c r="F20" s="66">
        <v>0</v>
      </c>
      <c r="G20" s="479">
        <f t="shared" si="0"/>
        <v>0</v>
      </c>
      <c r="H20" s="60"/>
      <c r="I20" s="597"/>
      <c r="J20" s="77"/>
      <c r="K20" s="49"/>
      <c r="L20" s="48"/>
      <c r="M20" s="50"/>
      <c r="O20" s="601"/>
      <c r="P20" s="67"/>
      <c r="Q20" s="57"/>
      <c r="R20" s="68"/>
      <c r="S20" s="68"/>
      <c r="T20" s="68">
        <f t="shared" si="1"/>
        <v>0</v>
      </c>
      <c r="V20" s="52"/>
      <c r="W20" s="76"/>
      <c r="Y20" s="79"/>
      <c r="Z20" s="51"/>
      <c r="AB20" s="52"/>
      <c r="AC20" s="76">
        <f t="shared" si="2"/>
        <v>0</v>
      </c>
    </row>
    <row r="21" spans="2:29">
      <c r="B21" s="608"/>
      <c r="C21" s="79"/>
      <c r="D21" s="52"/>
      <c r="E21" s="51"/>
      <c r="F21" s="66">
        <v>0</v>
      </c>
      <c r="G21" s="479">
        <f t="shared" si="0"/>
        <v>0</v>
      </c>
      <c r="H21" s="60"/>
      <c r="I21" s="597"/>
      <c r="J21" s="77"/>
      <c r="K21" s="49"/>
      <c r="L21" s="48"/>
      <c r="M21" s="50"/>
      <c r="O21" s="601"/>
      <c r="P21" s="67"/>
      <c r="Q21" s="57"/>
      <c r="R21" s="68"/>
      <c r="S21" s="68"/>
      <c r="T21" s="68">
        <f t="shared" si="1"/>
        <v>0</v>
      </c>
      <c r="V21" s="52"/>
      <c r="W21" s="76"/>
      <c r="Y21" s="79"/>
      <c r="Z21" s="51"/>
      <c r="AB21" s="52"/>
      <c r="AC21" s="76">
        <f t="shared" si="2"/>
        <v>0</v>
      </c>
    </row>
    <row r="22" spans="2:29">
      <c r="B22" s="608"/>
      <c r="C22" s="79"/>
      <c r="D22" s="52"/>
      <c r="E22" s="51"/>
      <c r="F22" s="66">
        <v>0</v>
      </c>
      <c r="G22" s="479">
        <f t="shared" si="0"/>
        <v>0</v>
      </c>
      <c r="H22" s="60"/>
      <c r="I22" s="597"/>
      <c r="J22" s="77"/>
      <c r="K22" s="49"/>
      <c r="L22" s="48"/>
      <c r="M22" s="50"/>
      <c r="O22" s="601"/>
      <c r="P22" s="67"/>
      <c r="Q22" s="57"/>
      <c r="R22" s="68"/>
      <c r="S22" s="68"/>
      <c r="T22" s="68">
        <f t="shared" si="1"/>
        <v>0</v>
      </c>
      <c r="V22" s="52"/>
      <c r="W22" s="76"/>
      <c r="Y22" s="79"/>
      <c r="Z22" s="51"/>
      <c r="AB22" s="52"/>
      <c r="AC22" s="76">
        <f t="shared" si="2"/>
        <v>0</v>
      </c>
    </row>
    <row r="23" spans="2:29">
      <c r="B23" s="608"/>
      <c r="C23" s="79"/>
      <c r="D23" s="52"/>
      <c r="E23" s="51"/>
      <c r="F23" s="66">
        <v>0</v>
      </c>
      <c r="G23" s="479">
        <f t="shared" si="0"/>
        <v>0</v>
      </c>
      <c r="H23" s="60"/>
      <c r="I23" s="597"/>
      <c r="J23" s="77"/>
      <c r="K23" s="49"/>
      <c r="L23" s="48"/>
      <c r="M23" s="50"/>
      <c r="O23" s="601"/>
      <c r="P23" s="67"/>
      <c r="Q23" s="57"/>
      <c r="R23" s="68"/>
      <c r="S23" s="68"/>
      <c r="T23" s="68">
        <f t="shared" si="1"/>
        <v>0</v>
      </c>
      <c r="V23" s="52"/>
      <c r="W23" s="76"/>
      <c r="Y23" s="79"/>
      <c r="Z23" s="51"/>
      <c r="AB23" s="52"/>
      <c r="AC23" s="76">
        <f t="shared" si="2"/>
        <v>0</v>
      </c>
    </row>
    <row r="24" spans="2:29">
      <c r="B24" s="608"/>
      <c r="C24" s="79"/>
      <c r="D24" s="52"/>
      <c r="E24" s="51"/>
      <c r="F24" s="66">
        <v>0</v>
      </c>
      <c r="G24" s="479">
        <f t="shared" si="0"/>
        <v>0</v>
      </c>
      <c r="H24" s="60"/>
      <c r="I24" s="597"/>
      <c r="J24" s="77"/>
      <c r="K24" s="49"/>
      <c r="L24" s="48"/>
      <c r="M24" s="50"/>
      <c r="O24" s="601"/>
      <c r="P24" s="67"/>
      <c r="Q24" s="57"/>
      <c r="R24" s="68"/>
      <c r="S24" s="68"/>
      <c r="T24" s="68">
        <f t="shared" si="1"/>
        <v>0</v>
      </c>
      <c r="V24" s="52"/>
      <c r="W24" s="76"/>
      <c r="Y24" s="79"/>
      <c r="Z24" s="51"/>
      <c r="AB24" s="52"/>
      <c r="AC24" s="76">
        <f t="shared" si="2"/>
        <v>0</v>
      </c>
    </row>
    <row r="25" spans="2:29">
      <c r="B25" s="608"/>
      <c r="C25" s="79"/>
      <c r="D25" s="52"/>
      <c r="E25" s="51"/>
      <c r="F25" s="66">
        <v>0</v>
      </c>
      <c r="G25" s="479">
        <f t="shared" si="0"/>
        <v>0</v>
      </c>
      <c r="H25" s="60"/>
      <c r="I25" s="597"/>
      <c r="J25" s="77"/>
      <c r="K25" s="49"/>
      <c r="L25" s="48"/>
      <c r="M25" s="50"/>
      <c r="O25" s="601"/>
      <c r="P25" s="67"/>
      <c r="Q25" s="57"/>
      <c r="R25" s="68"/>
      <c r="S25" s="68"/>
      <c r="T25" s="68">
        <f t="shared" si="1"/>
        <v>0</v>
      </c>
      <c r="V25" s="52"/>
      <c r="W25" s="76"/>
      <c r="Y25" s="79"/>
      <c r="Z25" s="51"/>
      <c r="AB25" s="52"/>
      <c r="AC25" s="76">
        <f t="shared" si="2"/>
        <v>0</v>
      </c>
    </row>
    <row r="26" spans="2:29">
      <c r="B26" s="608"/>
      <c r="C26" s="79"/>
      <c r="D26" s="52"/>
      <c r="E26" s="51"/>
      <c r="F26" s="66">
        <v>0</v>
      </c>
      <c r="G26" s="479">
        <f t="shared" si="0"/>
        <v>0</v>
      </c>
      <c r="H26" s="60"/>
      <c r="I26" s="597"/>
      <c r="J26" s="77"/>
      <c r="K26" s="49"/>
      <c r="L26" s="48"/>
      <c r="M26" s="50"/>
      <c r="O26" s="601"/>
      <c r="P26" s="67"/>
      <c r="Q26" s="57"/>
      <c r="R26" s="68"/>
      <c r="S26" s="68"/>
      <c r="T26" s="68">
        <f t="shared" si="1"/>
        <v>0</v>
      </c>
      <c r="V26" s="52"/>
      <c r="W26" s="76"/>
      <c r="Y26" s="79"/>
      <c r="Z26" s="51"/>
      <c r="AB26" s="52"/>
      <c r="AC26" s="76">
        <f t="shared" si="2"/>
        <v>0</v>
      </c>
    </row>
    <row r="27" spans="2:29">
      <c r="B27" s="608"/>
      <c r="C27" s="79"/>
      <c r="D27" s="52"/>
      <c r="E27" s="51"/>
      <c r="F27" s="66">
        <v>0</v>
      </c>
      <c r="G27" s="479">
        <f t="shared" si="0"/>
        <v>0</v>
      </c>
      <c r="H27" s="60"/>
      <c r="I27" s="597"/>
      <c r="J27" s="77"/>
      <c r="K27" s="49"/>
      <c r="L27" s="48"/>
      <c r="M27" s="50"/>
      <c r="O27" s="601"/>
      <c r="P27" s="67"/>
      <c r="Q27" s="57"/>
      <c r="R27" s="68"/>
      <c r="S27" s="68"/>
      <c r="T27" s="68">
        <f t="shared" si="1"/>
        <v>0</v>
      </c>
      <c r="V27" s="52"/>
      <c r="W27" s="76"/>
      <c r="Y27" s="79"/>
      <c r="Z27" s="51"/>
      <c r="AB27" s="52"/>
      <c r="AC27" s="76">
        <f t="shared" si="2"/>
        <v>0</v>
      </c>
    </row>
    <row r="28" spans="2:29">
      <c r="B28" s="608"/>
      <c r="C28" s="79"/>
      <c r="D28" s="52"/>
      <c r="E28" s="51"/>
      <c r="F28" s="66">
        <v>0</v>
      </c>
      <c r="G28" s="479">
        <f t="shared" si="0"/>
        <v>0</v>
      </c>
      <c r="H28" s="60"/>
      <c r="I28" s="597"/>
      <c r="J28" s="77"/>
      <c r="K28" s="49"/>
      <c r="L28" s="48"/>
      <c r="M28" s="50"/>
      <c r="O28" s="601"/>
      <c r="P28" s="67"/>
      <c r="Q28" s="57"/>
      <c r="R28" s="68"/>
      <c r="S28" s="68"/>
      <c r="T28" s="68">
        <f t="shared" si="1"/>
        <v>0</v>
      </c>
      <c r="V28" s="52"/>
      <c r="W28" s="76"/>
      <c r="Y28" s="79"/>
      <c r="Z28" s="51"/>
      <c r="AB28" s="52"/>
      <c r="AC28" s="76">
        <f t="shared" si="2"/>
        <v>0</v>
      </c>
    </row>
    <row r="29" spans="2:29">
      <c r="B29" s="608"/>
      <c r="C29" s="79"/>
      <c r="D29" s="52"/>
      <c r="E29" s="51"/>
      <c r="F29" s="66">
        <v>0</v>
      </c>
      <c r="G29" s="479">
        <f t="shared" si="0"/>
        <v>0</v>
      </c>
      <c r="H29" s="60"/>
      <c r="I29" s="597"/>
      <c r="J29" s="77"/>
      <c r="K29" s="49"/>
      <c r="L29" s="48"/>
      <c r="M29" s="50"/>
      <c r="O29" s="601"/>
      <c r="P29" s="67"/>
      <c r="Q29" s="57"/>
      <c r="R29" s="68"/>
      <c r="S29" s="68"/>
      <c r="T29" s="68">
        <f t="shared" si="1"/>
        <v>0</v>
      </c>
      <c r="V29" s="52"/>
      <c r="W29" s="76"/>
      <c r="Y29" s="79"/>
      <c r="Z29" s="51"/>
      <c r="AB29" s="52"/>
      <c r="AC29" s="76">
        <f t="shared" si="2"/>
        <v>0</v>
      </c>
    </row>
    <row r="30" spans="2:29">
      <c r="B30" s="608"/>
      <c r="C30" s="79"/>
      <c r="D30" s="52"/>
      <c r="E30" s="51"/>
      <c r="F30" s="66">
        <v>0</v>
      </c>
      <c r="G30" s="479">
        <f t="shared" si="0"/>
        <v>0</v>
      </c>
      <c r="H30" s="60"/>
      <c r="I30" s="597"/>
      <c r="J30" s="82"/>
      <c r="K30" s="82"/>
      <c r="L30" s="50"/>
      <c r="M30" s="50"/>
      <c r="O30" s="601"/>
      <c r="P30" s="67"/>
      <c r="Q30" s="57"/>
      <c r="R30" s="68"/>
      <c r="S30" s="68"/>
      <c r="T30" s="68">
        <f t="shared" si="1"/>
        <v>0</v>
      </c>
      <c r="V30" s="52"/>
      <c r="W30" s="76"/>
      <c r="Y30" s="79"/>
      <c r="Z30" s="51"/>
      <c r="AB30" s="52"/>
      <c r="AC30" s="76">
        <f t="shared" si="2"/>
        <v>0</v>
      </c>
    </row>
    <row r="31" spans="2:29">
      <c r="B31" s="608"/>
      <c r="C31" s="79"/>
      <c r="D31" s="52"/>
      <c r="E31" s="51"/>
      <c r="F31" s="66">
        <v>0</v>
      </c>
      <c r="G31" s="479">
        <f t="shared" si="0"/>
        <v>0</v>
      </c>
      <c r="H31" s="60"/>
      <c r="I31" s="597"/>
      <c r="J31" s="82"/>
      <c r="K31" s="82"/>
      <c r="L31" s="50"/>
      <c r="M31" s="50"/>
      <c r="O31" s="601"/>
      <c r="P31" s="67"/>
      <c r="Q31" s="57"/>
      <c r="R31" s="68"/>
      <c r="S31" s="68"/>
      <c r="T31" s="68">
        <f t="shared" si="1"/>
        <v>0</v>
      </c>
      <c r="V31" s="52"/>
      <c r="W31" s="76"/>
      <c r="Y31" s="79"/>
      <c r="Z31" s="51"/>
      <c r="AB31" s="52"/>
      <c r="AC31" s="76">
        <f t="shared" si="2"/>
        <v>0</v>
      </c>
    </row>
    <row r="32" spans="2:29">
      <c r="B32" s="608"/>
      <c r="C32" s="79"/>
      <c r="D32" s="52"/>
      <c r="E32" s="51"/>
      <c r="F32" s="66">
        <v>0</v>
      </c>
      <c r="G32" s="479">
        <f t="shared" si="0"/>
        <v>0</v>
      </c>
      <c r="H32" s="60"/>
      <c r="I32" s="597"/>
      <c r="J32" s="82"/>
      <c r="K32" s="82"/>
      <c r="L32" s="50"/>
      <c r="M32" s="50"/>
      <c r="O32" s="601"/>
      <c r="P32" s="67"/>
      <c r="Q32" s="57"/>
      <c r="R32" s="68"/>
      <c r="S32" s="68"/>
      <c r="T32" s="68">
        <f t="shared" si="1"/>
        <v>0</v>
      </c>
      <c r="V32" s="52"/>
      <c r="W32" s="76"/>
      <c r="Y32" s="79"/>
      <c r="Z32" s="51"/>
      <c r="AB32" s="52"/>
      <c r="AC32" s="76">
        <f t="shared" si="2"/>
        <v>0</v>
      </c>
    </row>
    <row r="33" spans="2:29">
      <c r="B33" s="608"/>
      <c r="C33" s="79"/>
      <c r="D33" s="52"/>
      <c r="E33" s="51"/>
      <c r="F33" s="66">
        <v>0</v>
      </c>
      <c r="G33" s="479">
        <f t="shared" si="0"/>
        <v>0</v>
      </c>
      <c r="H33" s="60"/>
      <c r="I33" s="597"/>
      <c r="J33" s="83"/>
      <c r="K33" s="84"/>
      <c r="L33" s="148"/>
      <c r="M33" s="50"/>
      <c r="O33" s="601"/>
      <c r="P33" s="67"/>
      <c r="Q33" s="57"/>
      <c r="R33" s="68"/>
      <c r="S33" s="68"/>
      <c r="T33" s="68">
        <f t="shared" si="1"/>
        <v>0</v>
      </c>
      <c r="V33" s="52"/>
      <c r="W33" s="76"/>
      <c r="Y33" s="79"/>
      <c r="Z33" s="51"/>
      <c r="AB33" s="52"/>
      <c r="AC33" s="76">
        <f t="shared" si="2"/>
        <v>0</v>
      </c>
    </row>
    <row r="34" spans="2:29">
      <c r="B34" s="608"/>
      <c r="C34" s="79"/>
      <c r="D34" s="52"/>
      <c r="E34" s="51"/>
      <c r="F34" s="66">
        <v>0</v>
      </c>
      <c r="G34" s="479">
        <f t="shared" si="0"/>
        <v>0</v>
      </c>
      <c r="H34" s="60"/>
      <c r="I34" s="597"/>
      <c r="O34" s="601"/>
      <c r="P34" s="67"/>
      <c r="Q34" s="57"/>
      <c r="R34" s="68"/>
      <c r="S34" s="68"/>
      <c r="T34" s="68">
        <f t="shared" si="1"/>
        <v>0</v>
      </c>
      <c r="V34" s="52"/>
      <c r="W34" s="76"/>
      <c r="Y34" s="79"/>
      <c r="Z34" s="51"/>
      <c r="AB34" s="52"/>
      <c r="AC34" s="76">
        <f t="shared" si="2"/>
        <v>0</v>
      </c>
    </row>
    <row r="35" spans="2:29">
      <c r="B35" s="608"/>
      <c r="C35" s="79"/>
      <c r="D35" s="52"/>
      <c r="E35" s="51"/>
      <c r="F35" s="66">
        <v>0</v>
      </c>
      <c r="G35" s="479">
        <f t="shared" si="0"/>
        <v>0</v>
      </c>
      <c r="H35" s="60"/>
      <c r="I35" s="598"/>
      <c r="O35" s="602"/>
      <c r="P35" s="85"/>
      <c r="Q35" s="86"/>
      <c r="R35" s="87"/>
      <c r="S35" s="88"/>
      <c r="T35" s="68">
        <f t="shared" si="1"/>
        <v>0</v>
      </c>
      <c r="V35" s="52"/>
      <c r="W35" s="76"/>
      <c r="Y35" s="79"/>
      <c r="Z35" s="51"/>
      <c r="AB35" s="52"/>
      <c r="AC35" s="76">
        <f t="shared" si="2"/>
        <v>0</v>
      </c>
    </row>
    <row r="36" spans="2:29">
      <c r="B36" s="609"/>
      <c r="C36" s="79"/>
      <c r="D36" s="52"/>
      <c r="E36" s="51"/>
      <c r="F36" s="66">
        <v>0</v>
      </c>
      <c r="G36" s="479">
        <f t="shared" si="0"/>
        <v>0</v>
      </c>
      <c r="H36" s="60"/>
      <c r="R36" s="89"/>
      <c r="V36" s="52"/>
      <c r="W36" s="76"/>
      <c r="Y36" s="79"/>
      <c r="Z36" s="51"/>
      <c r="AB36" s="52"/>
      <c r="AC36" s="76">
        <f t="shared" si="2"/>
        <v>0</v>
      </c>
    </row>
    <row r="37" spans="2:29">
      <c r="B37" s="69" t="s">
        <v>26</v>
      </c>
      <c r="C37" s="89"/>
      <c r="D37" s="333">
        <f>SUM(D4:D36)</f>
        <v>43</v>
      </c>
      <c r="E37" s="90">
        <f>G37/D37</f>
        <v>24.315581395348836</v>
      </c>
      <c r="F37" s="91"/>
      <c r="G37" s="92">
        <f>SUM(G4:G36)</f>
        <v>1045.57</v>
      </c>
      <c r="V37" s="52"/>
      <c r="W37" s="76"/>
      <c r="Y37" s="79"/>
      <c r="Z37" s="51"/>
      <c r="AB37" s="52"/>
      <c r="AC37" s="76">
        <f t="shared" si="2"/>
        <v>0</v>
      </c>
    </row>
    <row r="38" spans="2:29">
      <c r="E38" s="93" t="s">
        <v>27</v>
      </c>
      <c r="V38" s="52"/>
      <c r="W38" s="76"/>
      <c r="Z38" s="94">
        <f>SUM(Z5:Z37)</f>
        <v>0</v>
      </c>
    </row>
    <row r="39" spans="2:29">
      <c r="W39" s="94">
        <f>SUM(W5:W38)</f>
        <v>23.72</v>
      </c>
    </row>
  </sheetData>
  <mergeCells count="10">
    <mergeCell ref="B4:B36"/>
    <mergeCell ref="I4:I35"/>
    <mergeCell ref="O4:O35"/>
    <mergeCell ref="B2:C2"/>
    <mergeCell ref="D2:G2"/>
    <mergeCell ref="I1:J1"/>
    <mergeCell ref="AB2:AC2"/>
    <mergeCell ref="V3:W3"/>
    <mergeCell ref="Y3:Z3"/>
    <mergeCell ref="AB3:AC3"/>
  </mergeCells>
  <hyperlinks>
    <hyperlink ref="B3" location="CARTEIRA!A1" display="EZTC3" xr:uid="{00000000-0004-0000-1F00-000000000000}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20">
    <tabColor theme="0" tint="-0.34998626667073579"/>
  </sheetPr>
  <dimension ref="A2:AM38"/>
  <sheetViews>
    <sheetView zoomScale="81" zoomScaleNormal="81" workbookViewId="0">
      <pane xSplit="2" ySplit="3" topLeftCell="C4" activePane="bottomRight" state="frozen"/>
      <selection pane="bottomRight" activeCell="C1" sqref="C1"/>
      <selection pane="bottomLeft" activeCell="A4" sqref="A4"/>
      <selection pane="topRight" activeCell="C1" sqref="C1"/>
    </sheetView>
  </sheetViews>
  <sheetFormatPr defaultColWidth="0" defaultRowHeight="15"/>
  <cols>
    <col min="1" max="1" width="1.28515625" style="58" customWidth="1"/>
    <col min="2" max="2" width="7.140625" style="58" bestFit="1" customWidth="1"/>
    <col min="3" max="3" width="13.42578125" style="58" customWidth="1"/>
    <col min="4" max="4" width="8.28515625" style="58" bestFit="1" customWidth="1"/>
    <col min="5" max="5" width="13.7109375" style="58" bestFit="1" customWidth="1"/>
    <col min="6" max="6" width="9.85546875" style="58" bestFit="1" customWidth="1"/>
    <col min="7" max="7" width="10.7109375" style="58" bestFit="1" customWidth="1"/>
    <col min="8" max="8" width="1.7109375" style="58" customWidth="1"/>
    <col min="9" max="9" width="9" style="58" bestFit="1" customWidth="1"/>
    <col min="10" max="10" width="11.42578125" style="58" bestFit="1" customWidth="1"/>
    <col min="11" max="11" width="8.28515625" style="58" bestFit="1" customWidth="1"/>
    <col min="12" max="12" width="9.140625" style="58" customWidth="1"/>
    <col min="13" max="13" width="11" style="58" bestFit="1" customWidth="1"/>
    <col min="14" max="14" width="1.28515625" style="58" customWidth="1"/>
    <col min="15" max="15" width="7.5703125" style="58" bestFit="1" customWidth="1"/>
    <col min="16" max="16" width="11.42578125" style="58" bestFit="1" customWidth="1"/>
    <col min="17" max="17" width="8.28515625" style="58" bestFit="1" customWidth="1"/>
    <col min="18" max="18" width="9.7109375" style="58" bestFit="1" customWidth="1"/>
    <col min="19" max="19" width="10.5703125" style="58" bestFit="1" customWidth="1"/>
    <col min="20" max="20" width="10.7109375" style="58" bestFit="1" customWidth="1"/>
    <col min="21" max="21" width="2.42578125" style="58" customWidth="1"/>
    <col min="22" max="22" width="7.85546875" style="58" customWidth="1"/>
    <col min="23" max="23" width="12.140625" style="58" customWidth="1"/>
    <col min="24" max="24" width="1.42578125" style="58" customWidth="1"/>
    <col min="25" max="25" width="11.7109375" style="58" bestFit="1" customWidth="1"/>
    <col min="26" max="26" width="9.28515625" style="58" bestFit="1" customWidth="1"/>
    <col min="27" max="27" width="9.42578125" style="58" bestFit="1" customWidth="1"/>
    <col min="28" max="28" width="11.42578125" style="58" bestFit="1" customWidth="1"/>
    <col min="29" max="29" width="9.7109375" style="58" bestFit="1" customWidth="1"/>
    <col min="30" max="30" width="82.5703125" style="58" bestFit="1" customWidth="1"/>
    <col min="31" max="38" width="9.140625" style="58" customWidth="1"/>
    <col min="39" max="39" width="0" style="58" hidden="1" customWidth="1"/>
    <col min="40" max="16384" width="9.140625" style="58" hidden="1"/>
  </cols>
  <sheetData>
    <row r="2" spans="2:30">
      <c r="B2" s="613" t="s">
        <v>32</v>
      </c>
      <c r="C2" s="614"/>
      <c r="D2" s="617" t="s">
        <v>30</v>
      </c>
      <c r="E2" s="618"/>
      <c r="F2" s="618"/>
      <c r="G2" s="618"/>
      <c r="M2" s="59" t="s">
        <v>2</v>
      </c>
      <c r="S2" s="60" t="s">
        <v>3</v>
      </c>
      <c r="T2" s="336" t="s">
        <v>4</v>
      </c>
      <c r="AB2" s="603" t="s">
        <v>5</v>
      </c>
      <c r="AC2" s="603"/>
    </row>
    <row r="3" spans="2:30" ht="27.75">
      <c r="B3" s="44" t="s">
        <v>33</v>
      </c>
      <c r="C3" s="329" t="s">
        <v>7</v>
      </c>
      <c r="D3" s="329" t="s">
        <v>8</v>
      </c>
      <c r="E3" s="329" t="s">
        <v>9</v>
      </c>
      <c r="F3" s="329" t="s">
        <v>10</v>
      </c>
      <c r="G3" s="328" t="s">
        <v>11</v>
      </c>
      <c r="I3" s="61" t="str">
        <f>(B3)</f>
        <v>MDIA3</v>
      </c>
      <c r="J3" s="329" t="s">
        <v>7</v>
      </c>
      <c r="K3" s="329" t="s">
        <v>8</v>
      </c>
      <c r="L3" s="329" t="s">
        <v>9</v>
      </c>
      <c r="M3" s="329" t="s">
        <v>12</v>
      </c>
      <c r="O3" s="61" t="str">
        <f>(B3)</f>
        <v>MDIA3</v>
      </c>
      <c r="P3" s="328" t="s">
        <v>13</v>
      </c>
      <c r="Q3" s="329" t="s">
        <v>8</v>
      </c>
      <c r="R3" s="328" t="s">
        <v>14</v>
      </c>
      <c r="S3" s="329" t="s">
        <v>15</v>
      </c>
      <c r="T3" s="329" t="s">
        <v>16</v>
      </c>
      <c r="V3" s="612" t="s">
        <v>17</v>
      </c>
      <c r="W3" s="612"/>
      <c r="Y3" s="605" t="s">
        <v>18</v>
      </c>
      <c r="Z3" s="605"/>
      <c r="AA3" s="62" t="s">
        <v>19</v>
      </c>
      <c r="AB3" s="606" t="s">
        <v>20</v>
      </c>
      <c r="AC3" s="606"/>
    </row>
    <row r="4" spans="2:30">
      <c r="B4" s="607" t="s">
        <v>21</v>
      </c>
      <c r="C4" s="75">
        <v>43752</v>
      </c>
      <c r="D4" s="52">
        <v>4</v>
      </c>
      <c r="E4" s="51">
        <v>34.24</v>
      </c>
      <c r="F4" s="66">
        <v>0</v>
      </c>
      <c r="G4" s="51">
        <f>(E4*D4)+F4</f>
        <v>136.96</v>
      </c>
      <c r="H4" s="60"/>
      <c r="I4" s="596" t="s">
        <v>2</v>
      </c>
      <c r="J4" s="100">
        <v>43752</v>
      </c>
      <c r="K4" s="101">
        <v>4</v>
      </c>
      <c r="L4" s="101">
        <v>34.24</v>
      </c>
      <c r="M4" s="102">
        <f>(G4)</f>
        <v>136.96</v>
      </c>
      <c r="O4" s="600" t="s">
        <v>4</v>
      </c>
      <c r="P4" s="67">
        <v>43872</v>
      </c>
      <c r="Q4" s="57">
        <v>3</v>
      </c>
      <c r="R4" s="68">
        <v>41.82</v>
      </c>
      <c r="S4" s="103">
        <v>0</v>
      </c>
      <c r="T4" s="68">
        <f>(R4*Q4)+S4</f>
        <v>125.46000000000001</v>
      </c>
      <c r="V4" s="52" t="s">
        <v>22</v>
      </c>
      <c r="W4" s="52" t="s">
        <v>23</v>
      </c>
      <c r="Y4" s="52" t="s">
        <v>22</v>
      </c>
      <c r="Z4" s="52" t="s">
        <v>23</v>
      </c>
      <c r="AA4" s="336" t="s">
        <v>24</v>
      </c>
      <c r="AB4" s="52" t="s">
        <v>25</v>
      </c>
      <c r="AC4" s="52" t="s">
        <v>23</v>
      </c>
      <c r="AD4" s="69"/>
    </row>
    <row r="5" spans="2:30">
      <c r="B5" s="608"/>
      <c r="C5" s="75">
        <v>43795</v>
      </c>
      <c r="D5" s="52">
        <v>12</v>
      </c>
      <c r="E5" s="51">
        <v>32.94</v>
      </c>
      <c r="F5" s="66">
        <v>0</v>
      </c>
      <c r="G5" s="51">
        <f t="shared" ref="G5:G36" si="0">(E5*D5)+F5</f>
        <v>395.28</v>
      </c>
      <c r="H5" s="60"/>
      <c r="I5" s="597"/>
      <c r="J5" s="100">
        <v>43795</v>
      </c>
      <c r="K5" s="101">
        <v>12</v>
      </c>
      <c r="L5" s="101">
        <v>32.94</v>
      </c>
      <c r="M5" s="102">
        <f>(G5)</f>
        <v>395.28</v>
      </c>
      <c r="O5" s="601"/>
      <c r="P5" s="73"/>
      <c r="Q5" s="46"/>
      <c r="R5" s="74"/>
      <c r="S5" s="103">
        <v>0</v>
      </c>
      <c r="T5" s="68">
        <f t="shared" ref="T5:T35" si="1">(R5*Q5)+S5</f>
        <v>0</v>
      </c>
      <c r="V5" s="75"/>
      <c r="W5" s="76"/>
      <c r="Y5" s="75">
        <v>43951</v>
      </c>
      <c r="Z5" s="51">
        <v>3.41</v>
      </c>
      <c r="AA5" s="336"/>
      <c r="AB5" s="75">
        <v>43872</v>
      </c>
      <c r="AC5" s="76">
        <v>25.65</v>
      </c>
      <c r="AD5" s="60" t="s">
        <v>34</v>
      </c>
    </row>
    <row r="6" spans="2:30">
      <c r="B6" s="608"/>
      <c r="C6" s="207">
        <v>43872</v>
      </c>
      <c r="D6" s="57">
        <v>-3</v>
      </c>
      <c r="E6" s="68">
        <v>41.82</v>
      </c>
      <c r="F6" s="66">
        <v>0</v>
      </c>
      <c r="G6" s="51">
        <f t="shared" si="0"/>
        <v>-125.46000000000001</v>
      </c>
      <c r="H6" s="60"/>
      <c r="I6" s="597"/>
      <c r="J6" s="95">
        <v>2019</v>
      </c>
      <c r="K6" s="141">
        <v>16</v>
      </c>
      <c r="L6" s="141">
        <v>33.270000000000003</v>
      </c>
      <c r="M6" s="142">
        <f>PRODUCT(K6:L6)</f>
        <v>532.32000000000005</v>
      </c>
      <c r="O6" s="601"/>
      <c r="P6" s="67"/>
      <c r="Q6" s="57"/>
      <c r="R6" s="68"/>
      <c r="S6" s="103">
        <v>0</v>
      </c>
      <c r="T6" s="68">
        <f t="shared" si="1"/>
        <v>0</v>
      </c>
      <c r="V6" s="75"/>
      <c r="W6" s="76"/>
      <c r="Y6" s="177"/>
      <c r="Z6" s="97"/>
      <c r="AA6" s="336"/>
      <c r="AB6" s="78"/>
      <c r="AC6" s="76">
        <f t="shared" ref="AC6:AC37" si="2">(T5)</f>
        <v>0</v>
      </c>
    </row>
    <row r="7" spans="2:30">
      <c r="B7" s="608"/>
      <c r="C7" s="75">
        <v>44599</v>
      </c>
      <c r="D7" s="52">
        <v>7</v>
      </c>
      <c r="E7" s="51">
        <v>23.66</v>
      </c>
      <c r="F7" s="66">
        <v>0.05</v>
      </c>
      <c r="G7" s="51">
        <f t="shared" si="0"/>
        <v>165.67000000000002</v>
      </c>
      <c r="H7" s="60"/>
      <c r="I7" s="597"/>
      <c r="J7" s="99">
        <v>2020</v>
      </c>
      <c r="K7" s="71">
        <v>13</v>
      </c>
      <c r="L7" s="71">
        <v>31.29</v>
      </c>
      <c r="M7" s="72">
        <v>406.78</v>
      </c>
      <c r="O7" s="601"/>
      <c r="P7" s="67"/>
      <c r="Q7" s="57"/>
      <c r="R7" s="68"/>
      <c r="S7" s="103">
        <v>0</v>
      </c>
      <c r="T7" s="68">
        <f t="shared" si="1"/>
        <v>0</v>
      </c>
      <c r="V7" s="75"/>
      <c r="W7" s="76"/>
      <c r="Y7" s="70">
        <v>44308</v>
      </c>
      <c r="Z7" s="51">
        <v>0.56000000000000005</v>
      </c>
      <c r="AB7" s="52"/>
      <c r="AC7" s="76">
        <f t="shared" si="2"/>
        <v>0</v>
      </c>
    </row>
    <row r="8" spans="2:30">
      <c r="B8" s="608"/>
      <c r="C8" s="75">
        <v>44602</v>
      </c>
      <c r="D8" s="52">
        <v>7</v>
      </c>
      <c r="E8" s="51">
        <v>21.9</v>
      </c>
      <c r="F8" s="66">
        <v>0.05</v>
      </c>
      <c r="G8" s="51">
        <f t="shared" si="0"/>
        <v>153.35</v>
      </c>
      <c r="H8" s="60"/>
      <c r="I8" s="597"/>
      <c r="J8" s="95">
        <v>2021</v>
      </c>
      <c r="K8" s="141">
        <v>13</v>
      </c>
      <c r="L8" s="141">
        <v>31.29</v>
      </c>
      <c r="M8" s="142">
        <v>406.78</v>
      </c>
      <c r="O8" s="601"/>
      <c r="P8" s="67"/>
      <c r="Q8" s="57"/>
      <c r="R8" s="68"/>
      <c r="S8" s="103">
        <v>0</v>
      </c>
      <c r="T8" s="68">
        <f t="shared" si="1"/>
        <v>0</v>
      </c>
      <c r="V8" s="52"/>
      <c r="W8" s="76"/>
      <c r="Y8" s="70">
        <v>44319</v>
      </c>
      <c r="Z8" s="51">
        <v>5.05</v>
      </c>
      <c r="AB8" s="52"/>
      <c r="AC8" s="76">
        <f t="shared" si="2"/>
        <v>0</v>
      </c>
    </row>
    <row r="9" spans="2:30">
      <c r="B9" s="608"/>
      <c r="C9" s="75"/>
      <c r="D9" s="52"/>
      <c r="E9" s="51"/>
      <c r="F9" s="66">
        <v>0</v>
      </c>
      <c r="G9" s="51">
        <f t="shared" si="0"/>
        <v>0</v>
      </c>
      <c r="H9" s="60"/>
      <c r="I9" s="597"/>
      <c r="J9" s="80"/>
      <c r="K9" s="81"/>
      <c r="L9" s="81"/>
      <c r="M9" s="50"/>
      <c r="O9" s="601"/>
      <c r="P9" s="67"/>
      <c r="Q9" s="57"/>
      <c r="R9" s="68"/>
      <c r="S9" s="103">
        <v>0</v>
      </c>
      <c r="T9" s="68">
        <f t="shared" si="1"/>
        <v>0</v>
      </c>
      <c r="V9" s="52"/>
      <c r="W9" s="76"/>
      <c r="Y9" s="70">
        <v>44377</v>
      </c>
      <c r="Z9" s="51">
        <v>0.56000000000000005</v>
      </c>
      <c r="AB9" s="52"/>
      <c r="AC9" s="76">
        <f t="shared" si="2"/>
        <v>0</v>
      </c>
    </row>
    <row r="10" spans="2:30">
      <c r="B10" s="608"/>
      <c r="C10" s="75"/>
      <c r="D10" s="52"/>
      <c r="E10" s="51"/>
      <c r="F10" s="66">
        <v>0</v>
      </c>
      <c r="G10" s="51">
        <f t="shared" si="0"/>
        <v>0</v>
      </c>
      <c r="H10" s="60"/>
      <c r="I10" s="597"/>
      <c r="J10" s="77"/>
      <c r="K10" s="49"/>
      <c r="L10" s="49"/>
      <c r="M10" s="50"/>
      <c r="O10" s="601"/>
      <c r="P10" s="67"/>
      <c r="Q10" s="57"/>
      <c r="R10" s="68"/>
      <c r="S10" s="103">
        <v>0</v>
      </c>
      <c r="T10" s="68">
        <f t="shared" si="1"/>
        <v>0</v>
      </c>
      <c r="V10" s="52"/>
      <c r="W10" s="76"/>
      <c r="Y10" s="70">
        <v>44469</v>
      </c>
      <c r="Z10" s="51">
        <v>0.56000000000000005</v>
      </c>
      <c r="AB10" s="52"/>
      <c r="AC10" s="76">
        <f t="shared" si="2"/>
        <v>0</v>
      </c>
    </row>
    <row r="11" spans="2:30">
      <c r="B11" s="608"/>
      <c r="C11" s="52"/>
      <c r="D11" s="79"/>
      <c r="E11" s="79"/>
      <c r="F11" s="66">
        <v>0</v>
      </c>
      <c r="G11" s="51">
        <f t="shared" si="0"/>
        <v>0</v>
      </c>
      <c r="H11" s="60"/>
      <c r="I11" s="597"/>
      <c r="J11" s="77"/>
      <c r="K11" s="49"/>
      <c r="L11" s="49"/>
      <c r="M11" s="50"/>
      <c r="O11" s="601"/>
      <c r="P11" s="67"/>
      <c r="Q11" s="57"/>
      <c r="R11" s="68"/>
      <c r="S11" s="103">
        <v>0</v>
      </c>
      <c r="T11" s="68">
        <f t="shared" si="1"/>
        <v>0</v>
      </c>
      <c r="V11" s="52"/>
      <c r="W11" s="76"/>
      <c r="Y11" s="70">
        <v>44560</v>
      </c>
      <c r="Z11" s="51">
        <v>0.56000000000000005</v>
      </c>
      <c r="AB11" s="52"/>
      <c r="AC11" s="76">
        <f t="shared" si="2"/>
        <v>0</v>
      </c>
    </row>
    <row r="12" spans="2:30">
      <c r="B12" s="608"/>
      <c r="C12" s="52"/>
      <c r="D12" s="79"/>
      <c r="E12" s="79"/>
      <c r="F12" s="66">
        <v>0</v>
      </c>
      <c r="G12" s="51">
        <f t="shared" si="0"/>
        <v>0</v>
      </c>
      <c r="H12" s="60"/>
      <c r="I12" s="597"/>
      <c r="J12" s="77"/>
      <c r="K12" s="49"/>
      <c r="L12" s="49"/>
      <c r="M12" s="50"/>
      <c r="O12" s="601"/>
      <c r="P12" s="67"/>
      <c r="Q12" s="57"/>
      <c r="R12" s="68"/>
      <c r="S12" s="103">
        <v>0</v>
      </c>
      <c r="T12" s="68">
        <f t="shared" si="1"/>
        <v>0</v>
      </c>
      <c r="V12" s="52"/>
      <c r="W12" s="76"/>
      <c r="Y12" s="378">
        <f>SUM(Z7:Z11)</f>
        <v>7.2900000000000009</v>
      </c>
      <c r="Z12" s="259"/>
      <c r="AB12" s="52"/>
      <c r="AC12" s="76">
        <f t="shared" si="2"/>
        <v>0</v>
      </c>
    </row>
    <row r="13" spans="2:30">
      <c r="B13" s="608"/>
      <c r="C13" s="52"/>
      <c r="D13" s="79"/>
      <c r="E13" s="79"/>
      <c r="F13" s="66">
        <v>0</v>
      </c>
      <c r="G13" s="51">
        <f t="shared" si="0"/>
        <v>0</v>
      </c>
      <c r="H13" s="60"/>
      <c r="I13" s="597"/>
      <c r="J13" s="77"/>
      <c r="K13" s="49"/>
      <c r="L13" s="49"/>
      <c r="M13" s="50"/>
      <c r="O13" s="601"/>
      <c r="P13" s="67"/>
      <c r="Q13" s="57"/>
      <c r="R13" s="68"/>
      <c r="S13" s="103">
        <v>0</v>
      </c>
      <c r="T13" s="68">
        <f t="shared" si="1"/>
        <v>0</v>
      </c>
      <c r="V13" s="52"/>
      <c r="W13" s="76"/>
      <c r="Y13" s="70">
        <v>44610</v>
      </c>
      <c r="Z13" s="51">
        <v>29.7</v>
      </c>
      <c r="AB13" s="52"/>
      <c r="AC13" s="76">
        <f t="shared" si="2"/>
        <v>0</v>
      </c>
    </row>
    <row r="14" spans="2:30">
      <c r="B14" s="608"/>
      <c r="C14" s="52"/>
      <c r="D14" s="79"/>
      <c r="E14" s="79"/>
      <c r="F14" s="66">
        <v>0</v>
      </c>
      <c r="G14" s="51">
        <f t="shared" si="0"/>
        <v>0</v>
      </c>
      <c r="H14" s="60"/>
      <c r="I14" s="597"/>
      <c r="J14" s="77"/>
      <c r="K14" s="49"/>
      <c r="L14" s="49"/>
      <c r="M14" s="50"/>
      <c r="O14" s="601"/>
      <c r="P14" s="67"/>
      <c r="Q14" s="57"/>
      <c r="R14" s="68"/>
      <c r="S14" s="103">
        <v>0</v>
      </c>
      <c r="T14" s="68">
        <f t="shared" si="1"/>
        <v>0</v>
      </c>
      <c r="V14" s="52"/>
      <c r="W14" s="76"/>
      <c r="Y14" s="70">
        <v>44742</v>
      </c>
      <c r="Z14" s="51">
        <v>1.1499999999999999</v>
      </c>
      <c r="AB14" s="52"/>
      <c r="AC14" s="76">
        <f t="shared" si="2"/>
        <v>0</v>
      </c>
    </row>
    <row r="15" spans="2:30">
      <c r="B15" s="608"/>
      <c r="C15" s="52"/>
      <c r="D15" s="79"/>
      <c r="E15" s="79"/>
      <c r="F15" s="66">
        <v>0</v>
      </c>
      <c r="G15" s="51">
        <f t="shared" si="0"/>
        <v>0</v>
      </c>
      <c r="H15" s="60"/>
      <c r="I15" s="597"/>
      <c r="J15" s="77"/>
      <c r="K15" s="49"/>
      <c r="L15" s="49"/>
      <c r="M15" s="50"/>
      <c r="O15" s="601"/>
      <c r="P15" s="67"/>
      <c r="Q15" s="57"/>
      <c r="R15" s="68"/>
      <c r="S15" s="103">
        <v>0</v>
      </c>
      <c r="T15" s="68">
        <f t="shared" si="1"/>
        <v>0</v>
      </c>
      <c r="V15" s="52"/>
      <c r="W15" s="76"/>
      <c r="Y15" s="70">
        <v>44834</v>
      </c>
      <c r="Z15" s="51">
        <v>1.1499999999999999</v>
      </c>
      <c r="AB15" s="52"/>
      <c r="AC15" s="76">
        <f t="shared" si="2"/>
        <v>0</v>
      </c>
    </row>
    <row r="16" spans="2:30">
      <c r="B16" s="608"/>
      <c r="C16" s="52"/>
      <c r="D16" s="79"/>
      <c r="E16" s="79"/>
      <c r="F16" s="66">
        <v>0</v>
      </c>
      <c r="G16" s="51">
        <f t="shared" si="0"/>
        <v>0</v>
      </c>
      <c r="H16" s="60"/>
      <c r="I16" s="597"/>
      <c r="J16" s="77"/>
      <c r="K16" s="49"/>
      <c r="L16" s="49"/>
      <c r="M16" s="50"/>
      <c r="O16" s="601"/>
      <c r="P16" s="67"/>
      <c r="Q16" s="57"/>
      <c r="R16" s="68"/>
      <c r="S16" s="103">
        <v>0</v>
      </c>
      <c r="T16" s="68">
        <f t="shared" si="1"/>
        <v>0</v>
      </c>
      <c r="V16" s="52"/>
      <c r="W16" s="76"/>
      <c r="Y16" s="70">
        <v>44924</v>
      </c>
      <c r="Z16" s="51">
        <v>1.1499999999999999</v>
      </c>
      <c r="AB16" s="52"/>
      <c r="AC16" s="76">
        <f t="shared" si="2"/>
        <v>0</v>
      </c>
    </row>
    <row r="17" spans="2:29">
      <c r="B17" s="608"/>
      <c r="C17" s="52"/>
      <c r="D17" s="79"/>
      <c r="E17" s="79"/>
      <c r="F17" s="66">
        <v>0</v>
      </c>
      <c r="G17" s="51">
        <f t="shared" si="0"/>
        <v>0</v>
      </c>
      <c r="H17" s="60"/>
      <c r="I17" s="597"/>
      <c r="J17" s="77"/>
      <c r="K17" s="49"/>
      <c r="L17" s="49"/>
      <c r="M17" s="50"/>
      <c r="O17" s="601"/>
      <c r="P17" s="67"/>
      <c r="Q17" s="57"/>
      <c r="R17" s="68"/>
      <c r="S17" s="103">
        <v>0</v>
      </c>
      <c r="T17" s="68">
        <f t="shared" si="1"/>
        <v>0</v>
      </c>
      <c r="V17" s="52"/>
      <c r="W17" s="76"/>
      <c r="Y17" s="202">
        <f>SUM(Z13:Z16)</f>
        <v>33.15</v>
      </c>
      <c r="Z17" s="97"/>
      <c r="AB17" s="52"/>
      <c r="AC17" s="76">
        <f t="shared" si="2"/>
        <v>0</v>
      </c>
    </row>
    <row r="18" spans="2:29">
      <c r="B18" s="608"/>
      <c r="C18" s="52"/>
      <c r="D18" s="79"/>
      <c r="E18" s="79"/>
      <c r="F18" s="66">
        <v>0</v>
      </c>
      <c r="G18" s="51">
        <f t="shared" si="0"/>
        <v>0</v>
      </c>
      <c r="H18" s="60"/>
      <c r="I18" s="597"/>
      <c r="J18" s="77"/>
      <c r="K18" s="49"/>
      <c r="L18" s="49"/>
      <c r="M18" s="50"/>
      <c r="O18" s="601"/>
      <c r="P18" s="67"/>
      <c r="Q18" s="57"/>
      <c r="R18" s="68"/>
      <c r="S18" s="103">
        <v>0</v>
      </c>
      <c r="T18" s="68">
        <f t="shared" si="1"/>
        <v>0</v>
      </c>
      <c r="V18" s="52"/>
      <c r="W18" s="76"/>
      <c r="Y18" s="70">
        <v>45016</v>
      </c>
      <c r="Z18" s="51">
        <v>1.1499999999999999</v>
      </c>
      <c r="AB18" s="52"/>
      <c r="AC18" s="76">
        <f t="shared" si="2"/>
        <v>0</v>
      </c>
    </row>
    <row r="19" spans="2:29">
      <c r="B19" s="608"/>
      <c r="C19" s="52"/>
      <c r="D19" s="79"/>
      <c r="E19" s="79"/>
      <c r="F19" s="66">
        <v>0</v>
      </c>
      <c r="G19" s="51">
        <f t="shared" si="0"/>
        <v>0</v>
      </c>
      <c r="H19" s="60"/>
      <c r="I19" s="597"/>
      <c r="J19" s="77"/>
      <c r="K19" s="49"/>
      <c r="L19" s="49"/>
      <c r="M19" s="50"/>
      <c r="O19" s="601"/>
      <c r="P19" s="67"/>
      <c r="Q19" s="57"/>
      <c r="R19" s="68"/>
      <c r="S19" s="103">
        <v>0</v>
      </c>
      <c r="T19" s="68">
        <f t="shared" si="1"/>
        <v>0</v>
      </c>
      <c r="V19" s="52"/>
      <c r="W19" s="76"/>
      <c r="Y19" s="70">
        <v>45107</v>
      </c>
      <c r="Z19" s="51">
        <v>1.1499999999999999</v>
      </c>
      <c r="AB19" s="52"/>
      <c r="AC19" s="76">
        <f t="shared" si="2"/>
        <v>0</v>
      </c>
    </row>
    <row r="20" spans="2:29">
      <c r="B20" s="608"/>
      <c r="C20" s="52"/>
      <c r="D20" s="79"/>
      <c r="E20" s="79"/>
      <c r="F20" s="66">
        <v>0</v>
      </c>
      <c r="G20" s="51">
        <f t="shared" si="0"/>
        <v>0</v>
      </c>
      <c r="H20" s="60"/>
      <c r="I20" s="597"/>
      <c r="J20" s="77"/>
      <c r="K20" s="49"/>
      <c r="L20" s="49"/>
      <c r="M20" s="50"/>
      <c r="O20" s="601"/>
      <c r="P20" s="67"/>
      <c r="Q20" s="57"/>
      <c r="R20" s="68"/>
      <c r="S20" s="103">
        <v>0</v>
      </c>
      <c r="T20" s="68">
        <f t="shared" si="1"/>
        <v>0</v>
      </c>
      <c r="V20" s="52"/>
      <c r="W20" s="76"/>
      <c r="Y20" s="70">
        <v>45198</v>
      </c>
      <c r="Z20" s="51">
        <v>1.1499999999999999</v>
      </c>
      <c r="AB20" s="52"/>
      <c r="AC20" s="76">
        <f t="shared" si="2"/>
        <v>0</v>
      </c>
    </row>
    <row r="21" spans="2:29">
      <c r="B21" s="608"/>
      <c r="C21" s="52"/>
      <c r="D21" s="79"/>
      <c r="E21" s="79"/>
      <c r="F21" s="66">
        <v>0</v>
      </c>
      <c r="G21" s="51">
        <f t="shared" si="0"/>
        <v>0</v>
      </c>
      <c r="H21" s="60"/>
      <c r="I21" s="597"/>
      <c r="J21" s="77"/>
      <c r="K21" s="49"/>
      <c r="L21" s="49"/>
      <c r="M21" s="50"/>
      <c r="O21" s="601"/>
      <c r="P21" s="67"/>
      <c r="Q21" s="57"/>
      <c r="R21" s="68"/>
      <c r="S21" s="103">
        <v>0</v>
      </c>
      <c r="T21" s="68">
        <f t="shared" si="1"/>
        <v>0</v>
      </c>
      <c r="V21" s="52"/>
      <c r="W21" s="76"/>
      <c r="Y21" s="79"/>
      <c r="Z21" s="51"/>
      <c r="AB21" s="52"/>
      <c r="AC21" s="76">
        <f t="shared" si="2"/>
        <v>0</v>
      </c>
    </row>
    <row r="22" spans="2:29">
      <c r="B22" s="608"/>
      <c r="C22" s="52"/>
      <c r="D22" s="79"/>
      <c r="E22" s="79"/>
      <c r="F22" s="66">
        <v>0</v>
      </c>
      <c r="G22" s="51">
        <f t="shared" si="0"/>
        <v>0</v>
      </c>
      <c r="H22" s="60"/>
      <c r="I22" s="597"/>
      <c r="J22" s="77"/>
      <c r="K22" s="49"/>
      <c r="L22" s="49"/>
      <c r="M22" s="50"/>
      <c r="O22" s="601"/>
      <c r="P22" s="67"/>
      <c r="Q22" s="57"/>
      <c r="R22" s="68"/>
      <c r="S22" s="103">
        <v>0</v>
      </c>
      <c r="T22" s="68">
        <f t="shared" si="1"/>
        <v>0</v>
      </c>
      <c r="V22" s="52"/>
      <c r="W22" s="76"/>
      <c r="Y22" s="79"/>
      <c r="Z22" s="51"/>
      <c r="AB22" s="52"/>
      <c r="AC22" s="76">
        <f t="shared" si="2"/>
        <v>0</v>
      </c>
    </row>
    <row r="23" spans="2:29">
      <c r="B23" s="608"/>
      <c r="C23" s="52"/>
      <c r="D23" s="79"/>
      <c r="E23" s="79"/>
      <c r="F23" s="66">
        <v>0</v>
      </c>
      <c r="G23" s="51">
        <f t="shared" si="0"/>
        <v>0</v>
      </c>
      <c r="H23" s="60"/>
      <c r="I23" s="597"/>
      <c r="J23" s="77"/>
      <c r="K23" s="49"/>
      <c r="L23" s="49"/>
      <c r="M23" s="50"/>
      <c r="O23" s="601"/>
      <c r="P23" s="67"/>
      <c r="Q23" s="57"/>
      <c r="R23" s="68"/>
      <c r="S23" s="103">
        <v>0</v>
      </c>
      <c r="T23" s="68">
        <f t="shared" si="1"/>
        <v>0</v>
      </c>
      <c r="V23" s="52"/>
      <c r="W23" s="76"/>
      <c r="Y23" s="79"/>
      <c r="Z23" s="51"/>
      <c r="AB23" s="52"/>
      <c r="AC23" s="76">
        <f t="shared" si="2"/>
        <v>0</v>
      </c>
    </row>
    <row r="24" spans="2:29">
      <c r="B24" s="608"/>
      <c r="C24" s="52"/>
      <c r="D24" s="79"/>
      <c r="E24" s="79"/>
      <c r="F24" s="66">
        <v>0</v>
      </c>
      <c r="G24" s="51">
        <f t="shared" si="0"/>
        <v>0</v>
      </c>
      <c r="H24" s="60"/>
      <c r="I24" s="597"/>
      <c r="J24" s="77"/>
      <c r="K24" s="49"/>
      <c r="L24" s="49"/>
      <c r="M24" s="50"/>
      <c r="O24" s="601"/>
      <c r="P24" s="67"/>
      <c r="Q24" s="57"/>
      <c r="R24" s="68"/>
      <c r="S24" s="103">
        <v>0</v>
      </c>
      <c r="T24" s="68">
        <f t="shared" si="1"/>
        <v>0</v>
      </c>
      <c r="V24" s="52"/>
      <c r="W24" s="76"/>
      <c r="Y24" s="79"/>
      <c r="Z24" s="51"/>
      <c r="AB24" s="52"/>
      <c r="AC24" s="76">
        <f t="shared" si="2"/>
        <v>0</v>
      </c>
    </row>
    <row r="25" spans="2:29">
      <c r="B25" s="608"/>
      <c r="C25" s="52"/>
      <c r="D25" s="79"/>
      <c r="E25" s="79"/>
      <c r="F25" s="66">
        <v>0</v>
      </c>
      <c r="G25" s="51">
        <f t="shared" si="0"/>
        <v>0</v>
      </c>
      <c r="H25" s="60"/>
      <c r="I25" s="597"/>
      <c r="J25" s="77"/>
      <c r="K25" s="49"/>
      <c r="L25" s="49"/>
      <c r="M25" s="50"/>
      <c r="O25" s="601"/>
      <c r="P25" s="67"/>
      <c r="Q25" s="57"/>
      <c r="R25" s="68"/>
      <c r="S25" s="103">
        <v>0</v>
      </c>
      <c r="T25" s="68">
        <f t="shared" si="1"/>
        <v>0</v>
      </c>
      <c r="V25" s="52"/>
      <c r="W25" s="76"/>
      <c r="Y25" s="79"/>
      <c r="Z25" s="51"/>
      <c r="AB25" s="52"/>
      <c r="AC25" s="76">
        <f t="shared" si="2"/>
        <v>0</v>
      </c>
    </row>
    <row r="26" spans="2:29">
      <c r="B26" s="608"/>
      <c r="C26" s="52"/>
      <c r="D26" s="79"/>
      <c r="E26" s="79"/>
      <c r="F26" s="66">
        <v>0</v>
      </c>
      <c r="G26" s="51">
        <f t="shared" si="0"/>
        <v>0</v>
      </c>
      <c r="H26" s="60"/>
      <c r="I26" s="597"/>
      <c r="J26" s="77"/>
      <c r="K26" s="49"/>
      <c r="L26" s="49"/>
      <c r="M26" s="50"/>
      <c r="O26" s="601"/>
      <c r="P26" s="67"/>
      <c r="Q26" s="57"/>
      <c r="R26" s="68"/>
      <c r="S26" s="103">
        <v>0</v>
      </c>
      <c r="T26" s="68">
        <f t="shared" si="1"/>
        <v>0</v>
      </c>
      <c r="V26" s="52"/>
      <c r="W26" s="76"/>
      <c r="Y26" s="79"/>
      <c r="Z26" s="51"/>
      <c r="AB26" s="52"/>
      <c r="AC26" s="76">
        <f t="shared" si="2"/>
        <v>0</v>
      </c>
    </row>
    <row r="27" spans="2:29">
      <c r="B27" s="608"/>
      <c r="C27" s="52"/>
      <c r="D27" s="79"/>
      <c r="E27" s="79"/>
      <c r="F27" s="66">
        <v>0</v>
      </c>
      <c r="G27" s="51">
        <f t="shared" si="0"/>
        <v>0</v>
      </c>
      <c r="H27" s="60"/>
      <c r="I27" s="597"/>
      <c r="J27" s="77"/>
      <c r="K27" s="49"/>
      <c r="L27" s="49"/>
      <c r="M27" s="50"/>
      <c r="O27" s="601"/>
      <c r="P27" s="67"/>
      <c r="Q27" s="57"/>
      <c r="R27" s="68"/>
      <c r="S27" s="103">
        <v>0</v>
      </c>
      <c r="T27" s="68">
        <f t="shared" si="1"/>
        <v>0</v>
      </c>
      <c r="V27" s="52"/>
      <c r="W27" s="76"/>
      <c r="Y27" s="79"/>
      <c r="Z27" s="51"/>
      <c r="AB27" s="52"/>
      <c r="AC27" s="76">
        <f t="shared" si="2"/>
        <v>0</v>
      </c>
    </row>
    <row r="28" spans="2:29">
      <c r="B28" s="608"/>
      <c r="C28" s="52"/>
      <c r="D28" s="79"/>
      <c r="E28" s="79"/>
      <c r="F28" s="66">
        <v>0</v>
      </c>
      <c r="G28" s="51">
        <f t="shared" si="0"/>
        <v>0</v>
      </c>
      <c r="H28" s="60"/>
      <c r="I28" s="597"/>
      <c r="J28" s="77"/>
      <c r="K28" s="49"/>
      <c r="L28" s="49"/>
      <c r="M28" s="50"/>
      <c r="O28" s="601"/>
      <c r="P28" s="67"/>
      <c r="Q28" s="57"/>
      <c r="R28" s="68"/>
      <c r="S28" s="103">
        <v>0</v>
      </c>
      <c r="T28" s="68">
        <f t="shared" si="1"/>
        <v>0</v>
      </c>
      <c r="V28" s="52"/>
      <c r="W28" s="76"/>
      <c r="Y28" s="79"/>
      <c r="Z28" s="51"/>
      <c r="AB28" s="52"/>
      <c r="AC28" s="76">
        <f t="shared" si="2"/>
        <v>0</v>
      </c>
    </row>
    <row r="29" spans="2:29">
      <c r="B29" s="608"/>
      <c r="C29" s="52"/>
      <c r="D29" s="79"/>
      <c r="E29" s="79"/>
      <c r="F29" s="66">
        <v>0</v>
      </c>
      <c r="G29" s="51">
        <f t="shared" si="0"/>
        <v>0</v>
      </c>
      <c r="H29" s="60"/>
      <c r="I29" s="597"/>
      <c r="J29" s="77"/>
      <c r="K29" s="49"/>
      <c r="L29" s="49"/>
      <c r="M29" s="50"/>
      <c r="O29" s="601"/>
      <c r="P29" s="67"/>
      <c r="Q29" s="57"/>
      <c r="R29" s="68"/>
      <c r="S29" s="103">
        <v>0</v>
      </c>
      <c r="T29" s="68">
        <f t="shared" si="1"/>
        <v>0</v>
      </c>
      <c r="V29" s="52"/>
      <c r="W29" s="76"/>
      <c r="Y29" s="79"/>
      <c r="Z29" s="51"/>
      <c r="AB29" s="52"/>
      <c r="AC29" s="76">
        <f t="shared" si="2"/>
        <v>0</v>
      </c>
    </row>
    <row r="30" spans="2:29">
      <c r="B30" s="608"/>
      <c r="C30" s="52"/>
      <c r="D30" s="79"/>
      <c r="E30" s="79"/>
      <c r="F30" s="66">
        <v>0</v>
      </c>
      <c r="G30" s="51">
        <f t="shared" si="0"/>
        <v>0</v>
      </c>
      <c r="H30" s="60"/>
      <c r="I30" s="597"/>
      <c r="J30" s="77"/>
      <c r="K30" s="49"/>
      <c r="L30" s="49"/>
      <c r="M30" s="50"/>
      <c r="O30" s="601"/>
      <c r="P30" s="67"/>
      <c r="Q30" s="57"/>
      <c r="R30" s="68"/>
      <c r="S30" s="103">
        <v>0</v>
      </c>
      <c r="T30" s="68">
        <f t="shared" si="1"/>
        <v>0</v>
      </c>
      <c r="V30" s="52"/>
      <c r="W30" s="76"/>
      <c r="Y30" s="79"/>
      <c r="Z30" s="51"/>
      <c r="AB30" s="52"/>
      <c r="AC30" s="76">
        <f t="shared" si="2"/>
        <v>0</v>
      </c>
    </row>
    <row r="31" spans="2:29">
      <c r="B31" s="608"/>
      <c r="C31" s="52"/>
      <c r="D31" s="79"/>
      <c r="E31" s="79"/>
      <c r="F31" s="66">
        <v>0</v>
      </c>
      <c r="G31" s="51">
        <f t="shared" si="0"/>
        <v>0</v>
      </c>
      <c r="H31" s="60"/>
      <c r="I31" s="597"/>
      <c r="J31" s="77"/>
      <c r="K31" s="49"/>
      <c r="L31" s="49"/>
      <c r="M31" s="50"/>
      <c r="O31" s="601"/>
      <c r="P31" s="67"/>
      <c r="Q31" s="57"/>
      <c r="R31" s="68"/>
      <c r="S31" s="103">
        <v>0</v>
      </c>
      <c r="T31" s="68">
        <f t="shared" si="1"/>
        <v>0</v>
      </c>
      <c r="V31" s="52"/>
      <c r="W31" s="76"/>
      <c r="Y31" s="79"/>
      <c r="Z31" s="51"/>
      <c r="AB31" s="52"/>
      <c r="AC31" s="76">
        <f t="shared" si="2"/>
        <v>0</v>
      </c>
    </row>
    <row r="32" spans="2:29">
      <c r="B32" s="608"/>
      <c r="C32" s="52"/>
      <c r="D32" s="79"/>
      <c r="E32" s="79"/>
      <c r="F32" s="66">
        <v>0</v>
      </c>
      <c r="G32" s="51">
        <f t="shared" si="0"/>
        <v>0</v>
      </c>
      <c r="H32" s="60"/>
      <c r="I32" s="597"/>
      <c r="J32" s="82"/>
      <c r="K32" s="82"/>
      <c r="L32" s="82"/>
      <c r="M32" s="50"/>
      <c r="O32" s="601"/>
      <c r="P32" s="67"/>
      <c r="Q32" s="57"/>
      <c r="R32" s="68"/>
      <c r="S32" s="103">
        <v>0</v>
      </c>
      <c r="T32" s="68">
        <f t="shared" si="1"/>
        <v>0</v>
      </c>
      <c r="V32" s="52"/>
      <c r="W32" s="76"/>
      <c r="Y32" s="79"/>
      <c r="Z32" s="51"/>
      <c r="AB32" s="52"/>
      <c r="AC32" s="76">
        <f t="shared" si="2"/>
        <v>0</v>
      </c>
    </row>
    <row r="33" spans="2:29">
      <c r="B33" s="608"/>
      <c r="C33" s="52"/>
      <c r="D33" s="79"/>
      <c r="E33" s="79"/>
      <c r="F33" s="66">
        <v>0</v>
      </c>
      <c r="G33" s="51">
        <f t="shared" si="0"/>
        <v>0</v>
      </c>
      <c r="H33" s="60"/>
      <c r="I33" s="597"/>
      <c r="J33" s="82"/>
      <c r="K33" s="82"/>
      <c r="L33" s="82"/>
      <c r="M33" s="50"/>
      <c r="O33" s="601"/>
      <c r="P33" s="67"/>
      <c r="Q33" s="57"/>
      <c r="R33" s="68"/>
      <c r="S33" s="103">
        <v>0</v>
      </c>
      <c r="T33" s="68">
        <f t="shared" si="1"/>
        <v>0</v>
      </c>
      <c r="V33" s="52"/>
      <c r="W33" s="76"/>
      <c r="Y33" s="79"/>
      <c r="Z33" s="51"/>
      <c r="AB33" s="52"/>
      <c r="AC33" s="76">
        <f t="shared" si="2"/>
        <v>0</v>
      </c>
    </row>
    <row r="34" spans="2:29">
      <c r="B34" s="608"/>
      <c r="C34" s="52"/>
      <c r="D34" s="79"/>
      <c r="E34" s="79"/>
      <c r="F34" s="66">
        <v>0</v>
      </c>
      <c r="G34" s="51">
        <f t="shared" si="0"/>
        <v>0</v>
      </c>
      <c r="H34" s="60"/>
      <c r="I34" s="597"/>
      <c r="J34" s="82"/>
      <c r="K34" s="82"/>
      <c r="L34" s="82"/>
      <c r="M34" s="50"/>
      <c r="O34" s="601"/>
      <c r="P34" s="67"/>
      <c r="Q34" s="57"/>
      <c r="R34" s="68"/>
      <c r="S34" s="103">
        <v>0</v>
      </c>
      <c r="T34" s="68">
        <f t="shared" si="1"/>
        <v>0</v>
      </c>
      <c r="V34" s="52"/>
      <c r="W34" s="76"/>
      <c r="Y34" s="79"/>
      <c r="Z34" s="51"/>
      <c r="AB34" s="52"/>
      <c r="AC34" s="76">
        <f t="shared" si="2"/>
        <v>0</v>
      </c>
    </row>
    <row r="35" spans="2:29">
      <c r="B35" s="608"/>
      <c r="C35" s="52"/>
      <c r="D35" s="79"/>
      <c r="E35" s="79"/>
      <c r="F35" s="66">
        <v>0</v>
      </c>
      <c r="G35" s="51">
        <f t="shared" si="0"/>
        <v>0</v>
      </c>
      <c r="H35" s="60"/>
      <c r="I35" s="598"/>
      <c r="J35" s="83"/>
      <c r="K35" s="84"/>
      <c r="L35" s="84"/>
      <c r="M35" s="50"/>
      <c r="O35" s="602"/>
      <c r="P35" s="85"/>
      <c r="Q35" s="86"/>
      <c r="R35" s="87"/>
      <c r="S35" s="103">
        <v>0</v>
      </c>
      <c r="T35" s="68">
        <f t="shared" si="1"/>
        <v>0</v>
      </c>
      <c r="V35" s="52"/>
      <c r="W35" s="76"/>
      <c r="Y35" s="79"/>
      <c r="Z35" s="51"/>
      <c r="AB35" s="52"/>
      <c r="AC35" s="76">
        <f t="shared" si="2"/>
        <v>0</v>
      </c>
    </row>
    <row r="36" spans="2:29">
      <c r="B36" s="609"/>
      <c r="C36" s="52"/>
      <c r="D36" s="79"/>
      <c r="E36" s="79"/>
      <c r="F36" s="66">
        <v>0</v>
      </c>
      <c r="G36" s="51">
        <f t="shared" si="0"/>
        <v>0</v>
      </c>
      <c r="H36" s="60"/>
      <c r="R36" s="89"/>
      <c r="V36" s="52"/>
      <c r="W36" s="76"/>
      <c r="Y36" s="79"/>
      <c r="Z36" s="51"/>
      <c r="AB36" s="52"/>
      <c r="AC36" s="76">
        <f t="shared" si="2"/>
        <v>0</v>
      </c>
    </row>
    <row r="37" spans="2:29">
      <c r="B37" s="69" t="s">
        <v>26</v>
      </c>
      <c r="C37" s="89"/>
      <c r="D37" s="333">
        <f>SUM(D4:D36)</f>
        <v>27</v>
      </c>
      <c r="E37" s="90">
        <f>G37/D37</f>
        <v>26.881481481481483</v>
      </c>
      <c r="F37" s="91"/>
      <c r="G37" s="92">
        <f>SUM(G4:G36)</f>
        <v>725.80000000000007</v>
      </c>
      <c r="V37" s="52"/>
      <c r="W37" s="76"/>
      <c r="Y37" s="79"/>
      <c r="Z37" s="51"/>
      <c r="AB37" s="52"/>
      <c r="AC37" s="76">
        <f t="shared" si="2"/>
        <v>0</v>
      </c>
    </row>
    <row r="38" spans="2:29">
      <c r="E38" s="93" t="s">
        <v>27</v>
      </c>
      <c r="W38" s="94">
        <f>SUM(W5:W37)</f>
        <v>0</v>
      </c>
      <c r="Z38" s="94">
        <f>SUM(Z5:Z37)</f>
        <v>47.29999999999999</v>
      </c>
    </row>
  </sheetData>
  <mergeCells count="9">
    <mergeCell ref="AB2:AC2"/>
    <mergeCell ref="V3:W3"/>
    <mergeCell ref="Y3:Z3"/>
    <mergeCell ref="AB3:AC3"/>
    <mergeCell ref="B4:B36"/>
    <mergeCell ref="I4:I35"/>
    <mergeCell ref="O4:O35"/>
    <mergeCell ref="B2:C2"/>
    <mergeCell ref="D2:G2"/>
  </mergeCells>
  <hyperlinks>
    <hyperlink ref="B3" location="CARTEIRA!A1" display="MDIA3" xr:uid="{00000000-0004-0000-0200-000000000000}"/>
  </hyperlink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Planilha23">
    <tabColor rgb="FFFF0000"/>
  </sheetPr>
  <dimension ref="A2:AE39"/>
  <sheetViews>
    <sheetView zoomScale="77" zoomScaleNormal="77" workbookViewId="0">
      <pane xSplit="2" ySplit="3" topLeftCell="C4" activePane="bottomRight" state="frozen"/>
      <selection pane="bottomRight" activeCell="C1" sqref="C1"/>
      <selection pane="bottomLeft" activeCell="A4" sqref="A4"/>
      <selection pane="topRight" activeCell="C1" sqref="C1"/>
    </sheetView>
  </sheetViews>
  <sheetFormatPr defaultColWidth="0" defaultRowHeight="15"/>
  <cols>
    <col min="1" max="1" width="1.28515625" style="58" customWidth="1"/>
    <col min="2" max="2" width="9.140625" style="58" customWidth="1"/>
    <col min="3" max="3" width="12.42578125" style="58" bestFit="1" customWidth="1"/>
    <col min="4" max="4" width="9.140625" style="58" customWidth="1"/>
    <col min="5" max="5" width="13.42578125" style="58" bestFit="1" customWidth="1"/>
    <col min="6" max="6" width="10.140625" style="58" bestFit="1" customWidth="1"/>
    <col min="7" max="7" width="20.140625" style="58" customWidth="1"/>
    <col min="8" max="8" width="1.7109375" style="58" customWidth="1"/>
    <col min="9" max="9" width="9.140625" style="58" customWidth="1"/>
    <col min="10" max="10" width="12.42578125" style="58" bestFit="1" customWidth="1"/>
    <col min="11" max="11" width="9.140625" style="58" customWidth="1"/>
    <col min="12" max="12" width="9.5703125" style="174" bestFit="1" customWidth="1"/>
    <col min="13" max="13" width="13" style="58" bestFit="1" customWidth="1"/>
    <col min="14" max="14" width="1.28515625" style="58" customWidth="1"/>
    <col min="15" max="15" width="9.140625" style="58" customWidth="1"/>
    <col min="16" max="16" width="10.7109375" style="58" bestFit="1" customWidth="1"/>
    <col min="17" max="18" width="9.140625" style="58" customWidth="1"/>
    <col min="19" max="19" width="10.28515625" style="58" bestFit="1" customWidth="1"/>
    <col min="20" max="20" width="10.140625" style="58" bestFit="1" customWidth="1"/>
    <col min="21" max="21" width="2.42578125" style="58" customWidth="1"/>
    <col min="22" max="22" width="10.7109375" style="58" bestFit="1" customWidth="1"/>
    <col min="23" max="23" width="9.140625" style="58" customWidth="1"/>
    <col min="24" max="24" width="1.42578125" style="58" customWidth="1"/>
    <col min="25" max="25" width="10.7109375" style="58" bestFit="1" customWidth="1"/>
    <col min="26" max="27" width="9.140625" style="58" customWidth="1"/>
    <col min="28" max="28" width="10.7109375" style="58" bestFit="1" customWidth="1"/>
    <col min="29" max="29" width="10.140625" style="58" bestFit="1" customWidth="1"/>
    <col min="30" max="30" width="9.140625" style="58" customWidth="1"/>
    <col min="31" max="31" width="0" style="58" hidden="1" customWidth="1"/>
    <col min="32" max="16384" width="9.140625" style="58" hidden="1"/>
  </cols>
  <sheetData>
    <row r="2" spans="2:30">
      <c r="B2" s="613" t="s">
        <v>119</v>
      </c>
      <c r="C2" s="614"/>
      <c r="D2" s="617" t="s">
        <v>117</v>
      </c>
      <c r="E2" s="618"/>
      <c r="F2" s="618"/>
      <c r="G2" s="618"/>
      <c r="M2" s="59" t="s">
        <v>2</v>
      </c>
      <c r="S2" s="60" t="s">
        <v>3</v>
      </c>
      <c r="T2" s="336" t="s">
        <v>4</v>
      </c>
      <c r="AB2" s="603" t="s">
        <v>5</v>
      </c>
      <c r="AC2" s="603"/>
    </row>
    <row r="3" spans="2:30" ht="27.75">
      <c r="B3" s="22" t="s">
        <v>120</v>
      </c>
      <c r="C3" s="329" t="s">
        <v>7</v>
      </c>
      <c r="D3" s="329" t="s">
        <v>8</v>
      </c>
      <c r="E3" s="329" t="s">
        <v>9</v>
      </c>
      <c r="F3" s="329" t="s">
        <v>10</v>
      </c>
      <c r="G3" s="329" t="s">
        <v>11</v>
      </c>
      <c r="I3" s="61" t="str">
        <f>(B3)</f>
        <v>TCSA3</v>
      </c>
      <c r="J3" s="329" t="s">
        <v>7</v>
      </c>
      <c r="K3" s="329" t="s">
        <v>8</v>
      </c>
      <c r="L3" s="178" t="s">
        <v>9</v>
      </c>
      <c r="M3" s="329" t="s">
        <v>12</v>
      </c>
      <c r="O3" s="61" t="str">
        <f>(B3)</f>
        <v>TCSA3</v>
      </c>
      <c r="P3" s="328" t="s">
        <v>13</v>
      </c>
      <c r="Q3" s="329" t="s">
        <v>8</v>
      </c>
      <c r="R3" s="328" t="s">
        <v>14</v>
      </c>
      <c r="S3" s="329" t="s">
        <v>15</v>
      </c>
      <c r="T3" s="329" t="s">
        <v>16</v>
      </c>
      <c r="V3" s="650" t="s">
        <v>17</v>
      </c>
      <c r="W3" s="650"/>
      <c r="Y3" s="605" t="s">
        <v>18</v>
      </c>
      <c r="Z3" s="605"/>
      <c r="AA3" s="62" t="s">
        <v>19</v>
      </c>
      <c r="AB3" s="606" t="s">
        <v>20</v>
      </c>
      <c r="AC3" s="606"/>
    </row>
    <row r="4" spans="2:30">
      <c r="B4" s="607" t="s">
        <v>21</v>
      </c>
      <c r="C4" s="70">
        <v>43818</v>
      </c>
      <c r="D4" s="52">
        <v>400</v>
      </c>
      <c r="E4" s="51">
        <v>1.74</v>
      </c>
      <c r="F4" s="66">
        <v>0</v>
      </c>
      <c r="G4" s="51">
        <f>(E4*D4)+F4</f>
        <v>696</v>
      </c>
      <c r="H4" s="60"/>
      <c r="I4" s="596" t="s">
        <v>2</v>
      </c>
      <c r="J4" s="398">
        <v>2019</v>
      </c>
      <c r="K4" s="141">
        <v>400</v>
      </c>
      <c r="L4" s="402">
        <v>1.74</v>
      </c>
      <c r="M4" s="142">
        <v>696</v>
      </c>
      <c r="O4" s="600" t="s">
        <v>4</v>
      </c>
      <c r="P4" s="67"/>
      <c r="Q4" s="57"/>
      <c r="R4" s="68"/>
      <c r="S4" s="68"/>
      <c r="T4" s="68">
        <f>(R4*Q4)+S4</f>
        <v>0</v>
      </c>
      <c r="V4" s="52" t="s">
        <v>22</v>
      </c>
      <c r="W4" s="52" t="s">
        <v>23</v>
      </c>
      <c r="Y4" s="52" t="s">
        <v>22</v>
      </c>
      <c r="Z4" s="52" t="s">
        <v>23</v>
      </c>
      <c r="AA4" s="336" t="s">
        <v>24</v>
      </c>
      <c r="AB4" s="52" t="s">
        <v>25</v>
      </c>
      <c r="AC4" s="52" t="s">
        <v>23</v>
      </c>
      <c r="AD4" s="69"/>
    </row>
    <row r="5" spans="2:30">
      <c r="B5" s="608"/>
      <c r="C5" s="70">
        <v>43836</v>
      </c>
      <c r="D5" s="52">
        <v>100</v>
      </c>
      <c r="E5" s="51">
        <v>1.93</v>
      </c>
      <c r="F5" s="66">
        <v>0</v>
      </c>
      <c r="G5" s="51">
        <f t="shared" ref="G5:G36" si="0">(E5*D5)+F5</f>
        <v>193</v>
      </c>
      <c r="H5" s="60"/>
      <c r="I5" s="597"/>
      <c r="J5" s="664" t="s">
        <v>121</v>
      </c>
      <c r="K5" s="665"/>
      <c r="L5" s="665"/>
      <c r="M5" s="666"/>
      <c r="O5" s="601"/>
      <c r="P5" s="73"/>
      <c r="Q5" s="46"/>
      <c r="R5" s="74"/>
      <c r="S5" s="74"/>
      <c r="T5" s="68">
        <f t="shared" ref="T5:T35" si="1">(R5*Q5)+S5</f>
        <v>0</v>
      </c>
      <c r="V5" s="75"/>
      <c r="W5" s="76"/>
      <c r="Y5" s="75"/>
      <c r="Z5" s="51"/>
      <c r="AA5" s="336"/>
      <c r="AB5" s="75"/>
      <c r="AC5" s="76">
        <f>(T4)</f>
        <v>0</v>
      </c>
    </row>
    <row r="6" spans="2:30">
      <c r="B6" s="608"/>
      <c r="C6" s="70">
        <v>43837</v>
      </c>
      <c r="D6" s="52">
        <v>100</v>
      </c>
      <c r="E6" s="51">
        <v>1.93</v>
      </c>
      <c r="F6" s="66">
        <v>0</v>
      </c>
      <c r="G6" s="51">
        <f t="shared" si="0"/>
        <v>193</v>
      </c>
      <c r="H6" s="60"/>
      <c r="I6" s="597"/>
      <c r="J6" s="398">
        <v>2020</v>
      </c>
      <c r="K6" s="423">
        <v>120</v>
      </c>
      <c r="L6" s="425">
        <v>15.29</v>
      </c>
      <c r="M6" s="424">
        <v>1834.84</v>
      </c>
      <c r="O6" s="601"/>
      <c r="P6" s="67"/>
      <c r="Q6" s="57"/>
      <c r="R6" s="68"/>
      <c r="S6" s="68"/>
      <c r="T6" s="68">
        <f t="shared" si="1"/>
        <v>0</v>
      </c>
      <c r="V6" s="75"/>
      <c r="W6" s="76"/>
      <c r="Y6" s="75"/>
      <c r="Z6" s="51"/>
      <c r="AA6" s="336"/>
      <c r="AB6" s="78"/>
      <c r="AC6" s="76">
        <f t="shared" ref="AC6:AC37" si="2">(T5)</f>
        <v>0</v>
      </c>
    </row>
    <row r="7" spans="2:30">
      <c r="B7" s="608"/>
      <c r="C7" s="70">
        <v>43846</v>
      </c>
      <c r="D7" s="52">
        <v>100</v>
      </c>
      <c r="E7" s="51">
        <v>1.89</v>
      </c>
      <c r="F7" s="66">
        <v>0</v>
      </c>
      <c r="G7" s="51">
        <f t="shared" si="0"/>
        <v>189</v>
      </c>
      <c r="H7" s="60"/>
      <c r="I7" s="597"/>
      <c r="J7" s="398">
        <v>2022</v>
      </c>
      <c r="K7" s="141">
        <v>280</v>
      </c>
      <c r="L7" s="142">
        <v>8.9600000000000009</v>
      </c>
      <c r="M7" s="142">
        <v>2507.9699999999998</v>
      </c>
      <c r="O7" s="601"/>
      <c r="P7" s="67"/>
      <c r="Q7" s="57"/>
      <c r="R7" s="68"/>
      <c r="S7" s="68"/>
      <c r="T7" s="68">
        <f t="shared" si="1"/>
        <v>0</v>
      </c>
      <c r="V7" s="75"/>
      <c r="W7" s="76"/>
      <c r="Y7" s="79"/>
      <c r="Z7" s="51"/>
      <c r="AB7" s="52"/>
      <c r="AC7" s="76">
        <f t="shared" si="2"/>
        <v>0</v>
      </c>
    </row>
    <row r="8" spans="2:30">
      <c r="B8" s="608"/>
      <c r="C8" s="70">
        <v>43846</v>
      </c>
      <c r="D8" s="52">
        <v>100</v>
      </c>
      <c r="E8" s="51">
        <v>1.92</v>
      </c>
      <c r="F8" s="66">
        <v>0</v>
      </c>
      <c r="G8" s="51">
        <f t="shared" si="0"/>
        <v>192</v>
      </c>
      <c r="H8" s="60"/>
      <c r="I8" s="597"/>
      <c r="J8" s="398"/>
      <c r="K8" s="141"/>
      <c r="L8" s="402"/>
      <c r="M8" s="142"/>
      <c r="O8" s="601"/>
      <c r="P8" s="67"/>
      <c r="Q8" s="57"/>
      <c r="R8" s="68"/>
      <c r="S8" s="68"/>
      <c r="T8" s="68">
        <f t="shared" si="1"/>
        <v>0</v>
      </c>
      <c r="V8" s="52"/>
      <c r="W8" s="76"/>
      <c r="Y8" s="79"/>
      <c r="Z8" s="51"/>
      <c r="AB8" s="52"/>
      <c r="AC8" s="76">
        <f t="shared" si="2"/>
        <v>0</v>
      </c>
    </row>
    <row r="9" spans="2:30">
      <c r="B9" s="608"/>
      <c r="C9" s="688" t="s">
        <v>122</v>
      </c>
      <c r="D9" s="689"/>
      <c r="E9" s="689"/>
      <c r="F9" s="689"/>
      <c r="G9" s="689"/>
      <c r="H9" s="60"/>
      <c r="I9" s="597"/>
      <c r="J9" s="398"/>
      <c r="K9" s="141"/>
      <c r="L9" s="402"/>
      <c r="M9" s="142"/>
      <c r="O9" s="601"/>
      <c r="P9" s="67"/>
      <c r="Q9" s="57"/>
      <c r="R9" s="68"/>
      <c r="S9" s="68"/>
      <c r="T9" s="68">
        <f t="shared" si="1"/>
        <v>0</v>
      </c>
      <c r="V9" s="52"/>
      <c r="W9" s="76"/>
      <c r="Y9" s="79"/>
      <c r="Z9" s="51"/>
      <c r="AB9" s="52"/>
      <c r="AC9" s="76">
        <f t="shared" si="2"/>
        <v>0</v>
      </c>
    </row>
    <row r="10" spans="2:30">
      <c r="B10" s="608"/>
      <c r="C10" s="70">
        <v>43987</v>
      </c>
      <c r="D10" s="52">
        <v>80</v>
      </c>
      <c r="E10" s="51">
        <v>18.3</v>
      </c>
      <c r="F10" s="66">
        <v>0</v>
      </c>
      <c r="G10" s="51">
        <f t="shared" si="0"/>
        <v>1464</v>
      </c>
      <c r="H10" s="60"/>
      <c r="I10" s="597"/>
      <c r="J10" s="398"/>
      <c r="K10" s="141"/>
      <c r="L10" s="402"/>
      <c r="M10" s="142"/>
      <c r="O10" s="601"/>
      <c r="P10" s="67"/>
      <c r="Q10" s="57"/>
      <c r="R10" s="68"/>
      <c r="S10" s="68"/>
      <c r="T10" s="68">
        <f t="shared" si="1"/>
        <v>0</v>
      </c>
      <c r="V10" s="52"/>
      <c r="W10" s="76"/>
      <c r="Y10" s="79"/>
      <c r="Z10" s="51"/>
      <c r="AB10" s="52"/>
      <c r="AC10" s="76">
        <f t="shared" si="2"/>
        <v>0</v>
      </c>
    </row>
    <row r="11" spans="2:30">
      <c r="B11" s="608"/>
      <c r="C11" s="70">
        <v>44106</v>
      </c>
      <c r="D11" s="52">
        <v>20</v>
      </c>
      <c r="E11" s="51">
        <v>9.6999999999999993</v>
      </c>
      <c r="F11" s="66">
        <v>0</v>
      </c>
      <c r="G11" s="51">
        <f t="shared" si="0"/>
        <v>194</v>
      </c>
      <c r="H11" s="60"/>
      <c r="I11" s="597"/>
      <c r="J11" s="398"/>
      <c r="K11" s="141"/>
      <c r="L11" s="402"/>
      <c r="M11" s="142"/>
      <c r="O11" s="601"/>
      <c r="P11" s="67"/>
      <c r="Q11" s="57"/>
      <c r="R11" s="68"/>
      <c r="S11" s="68"/>
      <c r="T11" s="68">
        <f t="shared" si="1"/>
        <v>0</v>
      </c>
      <c r="V11" s="52"/>
      <c r="W11" s="76"/>
      <c r="Y11" s="79"/>
      <c r="Z11" s="51"/>
      <c r="AB11" s="52"/>
      <c r="AC11" s="76">
        <f t="shared" si="2"/>
        <v>0</v>
      </c>
    </row>
    <row r="12" spans="2:30">
      <c r="B12" s="608"/>
      <c r="C12" s="70">
        <v>44144</v>
      </c>
      <c r="D12" s="52">
        <v>20</v>
      </c>
      <c r="E12" s="51">
        <v>8.84</v>
      </c>
      <c r="F12" s="66">
        <v>0.04</v>
      </c>
      <c r="G12" s="51">
        <f t="shared" si="0"/>
        <v>176.84</v>
      </c>
      <c r="H12" s="60"/>
      <c r="I12" s="597"/>
      <c r="J12" s="398"/>
      <c r="K12" s="141"/>
      <c r="L12" s="402"/>
      <c r="M12" s="142"/>
      <c r="O12" s="601"/>
      <c r="P12" s="67"/>
      <c r="Q12" s="57"/>
      <c r="R12" s="68"/>
      <c r="S12" s="68"/>
      <c r="T12" s="68">
        <f t="shared" si="1"/>
        <v>0</v>
      </c>
      <c r="V12" s="52"/>
      <c r="W12" s="76"/>
      <c r="Y12" s="79"/>
      <c r="Z12" s="51"/>
      <c r="AB12" s="52"/>
      <c r="AC12" s="76">
        <f t="shared" si="2"/>
        <v>0</v>
      </c>
    </row>
    <row r="13" spans="2:30">
      <c r="B13" s="608"/>
      <c r="C13" s="70">
        <v>44260</v>
      </c>
      <c r="D13" s="52">
        <v>10</v>
      </c>
      <c r="E13" s="51">
        <v>7.74</v>
      </c>
      <c r="F13" s="66">
        <v>0</v>
      </c>
      <c r="G13" s="51">
        <f t="shared" si="0"/>
        <v>77.400000000000006</v>
      </c>
      <c r="H13" s="60"/>
      <c r="I13" s="597"/>
      <c r="J13" s="398"/>
      <c r="K13" s="141"/>
      <c r="L13" s="402"/>
      <c r="M13" s="142"/>
      <c r="O13" s="601"/>
      <c r="P13" s="67"/>
      <c r="Q13" s="57"/>
      <c r="R13" s="68"/>
      <c r="S13" s="68"/>
      <c r="T13" s="68">
        <f t="shared" si="1"/>
        <v>0</v>
      </c>
      <c r="V13" s="52"/>
      <c r="W13" s="76"/>
      <c r="Y13" s="79"/>
      <c r="Z13" s="51"/>
      <c r="AB13" s="52"/>
      <c r="AC13" s="76">
        <f t="shared" si="2"/>
        <v>0</v>
      </c>
    </row>
    <row r="14" spans="2:30">
      <c r="B14" s="608"/>
      <c r="C14" s="70">
        <v>44427</v>
      </c>
      <c r="D14" s="52">
        <v>20</v>
      </c>
      <c r="E14" s="51">
        <v>5.96</v>
      </c>
      <c r="F14" s="66">
        <v>0</v>
      </c>
      <c r="G14" s="51">
        <f t="shared" si="0"/>
        <v>119.2</v>
      </c>
      <c r="H14" s="60"/>
      <c r="I14" s="597"/>
      <c r="J14" s="398"/>
      <c r="K14" s="141"/>
      <c r="L14" s="402"/>
      <c r="M14" s="142"/>
      <c r="O14" s="601"/>
      <c r="P14" s="67"/>
      <c r="Q14" s="57"/>
      <c r="R14" s="68"/>
      <c r="S14" s="68"/>
      <c r="T14" s="68">
        <f t="shared" si="1"/>
        <v>0</v>
      </c>
      <c r="V14" s="52"/>
      <c r="W14" s="76"/>
      <c r="Y14" s="79"/>
      <c r="Z14" s="51"/>
      <c r="AB14" s="52"/>
      <c r="AC14" s="76">
        <f t="shared" si="2"/>
        <v>0</v>
      </c>
    </row>
    <row r="15" spans="2:30">
      <c r="B15" s="608"/>
      <c r="C15" s="70">
        <v>44498</v>
      </c>
      <c r="D15" s="52">
        <v>30</v>
      </c>
      <c r="E15" s="51">
        <v>3.68</v>
      </c>
      <c r="F15" s="66">
        <v>0</v>
      </c>
      <c r="G15" s="51">
        <f t="shared" si="0"/>
        <v>110.4</v>
      </c>
      <c r="H15" s="60"/>
      <c r="I15" s="597"/>
      <c r="J15" s="398"/>
      <c r="K15" s="141"/>
      <c r="L15" s="402"/>
      <c r="M15" s="142"/>
      <c r="O15" s="601"/>
      <c r="P15" s="67"/>
      <c r="Q15" s="57"/>
      <c r="R15" s="68"/>
      <c r="S15" s="68"/>
      <c r="T15" s="68">
        <f t="shared" si="1"/>
        <v>0</v>
      </c>
      <c r="V15" s="52"/>
      <c r="W15" s="76"/>
      <c r="Y15" s="79"/>
      <c r="Z15" s="51"/>
      <c r="AB15" s="52"/>
      <c r="AC15" s="76">
        <f t="shared" si="2"/>
        <v>0</v>
      </c>
    </row>
    <row r="16" spans="2:30">
      <c r="B16" s="608"/>
      <c r="C16" s="70">
        <v>44498</v>
      </c>
      <c r="D16" s="52">
        <v>100</v>
      </c>
      <c r="E16" s="51">
        <v>3.66</v>
      </c>
      <c r="F16" s="66">
        <v>0.13</v>
      </c>
      <c r="G16" s="51">
        <f t="shared" si="0"/>
        <v>366.13</v>
      </c>
      <c r="H16" s="60"/>
      <c r="I16" s="597"/>
      <c r="J16" s="398"/>
      <c r="K16" s="141"/>
      <c r="L16" s="402"/>
      <c r="M16" s="142"/>
      <c r="O16" s="601"/>
      <c r="P16" s="67"/>
      <c r="Q16" s="57"/>
      <c r="R16" s="68"/>
      <c r="S16" s="68"/>
      <c r="T16" s="68">
        <f t="shared" si="1"/>
        <v>0</v>
      </c>
      <c r="V16" s="52"/>
      <c r="W16" s="76"/>
      <c r="Y16" s="79"/>
      <c r="Z16" s="51"/>
      <c r="AB16" s="52"/>
      <c r="AC16" s="76">
        <f t="shared" si="2"/>
        <v>0</v>
      </c>
    </row>
    <row r="17" spans="2:29">
      <c r="B17" s="608"/>
      <c r="C17" s="70"/>
      <c r="D17" s="52"/>
      <c r="E17" s="51"/>
      <c r="F17" s="66">
        <v>0</v>
      </c>
      <c r="G17" s="51">
        <f t="shared" si="0"/>
        <v>0</v>
      </c>
      <c r="H17" s="60"/>
      <c r="I17" s="597"/>
      <c r="J17" s="398"/>
      <c r="K17" s="141"/>
      <c r="L17" s="402"/>
      <c r="M17" s="142"/>
      <c r="O17" s="601"/>
      <c r="P17" s="67"/>
      <c r="Q17" s="57"/>
      <c r="R17" s="68"/>
      <c r="S17" s="68"/>
      <c r="T17" s="68">
        <f t="shared" si="1"/>
        <v>0</v>
      </c>
      <c r="V17" s="52"/>
      <c r="W17" s="76"/>
      <c r="Y17" s="79"/>
      <c r="Z17" s="51"/>
      <c r="AB17" s="52"/>
      <c r="AC17" s="76">
        <f t="shared" si="2"/>
        <v>0</v>
      </c>
    </row>
    <row r="18" spans="2:29">
      <c r="B18" s="608"/>
      <c r="C18" s="79"/>
      <c r="D18" s="52"/>
      <c r="E18" s="51"/>
      <c r="F18" s="66">
        <v>0</v>
      </c>
      <c r="G18" s="51">
        <f t="shared" si="0"/>
        <v>0</v>
      </c>
      <c r="H18" s="60"/>
      <c r="I18" s="597"/>
      <c r="J18" s="398"/>
      <c r="K18" s="141"/>
      <c r="L18" s="402"/>
      <c r="M18" s="142"/>
      <c r="O18" s="601"/>
      <c r="P18" s="67"/>
      <c r="Q18" s="57"/>
      <c r="R18" s="68"/>
      <c r="S18" s="68"/>
      <c r="T18" s="68">
        <f t="shared" si="1"/>
        <v>0</v>
      </c>
      <c r="V18" s="52"/>
      <c r="W18" s="76"/>
      <c r="Y18" s="79"/>
      <c r="Z18" s="51"/>
      <c r="AB18" s="52"/>
      <c r="AC18" s="76">
        <f t="shared" si="2"/>
        <v>0</v>
      </c>
    </row>
    <row r="19" spans="2:29">
      <c r="B19" s="608"/>
      <c r="C19" s="79"/>
      <c r="D19" s="52"/>
      <c r="E19" s="51"/>
      <c r="F19" s="66">
        <v>0</v>
      </c>
      <c r="G19" s="51">
        <f t="shared" si="0"/>
        <v>0</v>
      </c>
      <c r="H19" s="60"/>
      <c r="I19" s="597"/>
      <c r="J19" s="398"/>
      <c r="K19" s="141"/>
      <c r="L19" s="402"/>
      <c r="M19" s="142"/>
      <c r="O19" s="601"/>
      <c r="P19" s="67"/>
      <c r="Q19" s="57"/>
      <c r="R19" s="68"/>
      <c r="S19" s="68"/>
      <c r="T19" s="68">
        <f t="shared" si="1"/>
        <v>0</v>
      </c>
      <c r="V19" s="52"/>
      <c r="W19" s="76"/>
      <c r="Y19" s="79"/>
      <c r="Z19" s="51"/>
      <c r="AB19" s="52"/>
      <c r="AC19" s="76">
        <f t="shared" si="2"/>
        <v>0</v>
      </c>
    </row>
    <row r="20" spans="2:29">
      <c r="B20" s="608"/>
      <c r="C20" s="79"/>
      <c r="D20" s="52"/>
      <c r="E20" s="51"/>
      <c r="F20" s="66">
        <v>0</v>
      </c>
      <c r="G20" s="51">
        <f t="shared" si="0"/>
        <v>0</v>
      </c>
      <c r="H20" s="60"/>
      <c r="I20" s="597"/>
      <c r="J20" s="398"/>
      <c r="K20" s="141"/>
      <c r="L20" s="402"/>
      <c r="M20" s="142"/>
      <c r="O20" s="601"/>
      <c r="P20" s="67"/>
      <c r="Q20" s="57"/>
      <c r="R20" s="68"/>
      <c r="S20" s="68"/>
      <c r="T20" s="68">
        <f t="shared" si="1"/>
        <v>0</v>
      </c>
      <c r="V20" s="52"/>
      <c r="W20" s="76"/>
      <c r="Y20" s="79"/>
      <c r="Z20" s="51"/>
      <c r="AB20" s="52"/>
      <c r="AC20" s="76">
        <f t="shared" si="2"/>
        <v>0</v>
      </c>
    </row>
    <row r="21" spans="2:29">
      <c r="B21" s="608"/>
      <c r="C21" s="79"/>
      <c r="D21" s="52"/>
      <c r="E21" s="51"/>
      <c r="F21" s="66">
        <v>0</v>
      </c>
      <c r="G21" s="51">
        <f t="shared" si="0"/>
        <v>0</v>
      </c>
      <c r="H21" s="60"/>
      <c r="I21" s="597"/>
      <c r="J21" s="398"/>
      <c r="K21" s="141"/>
      <c r="L21" s="402"/>
      <c r="M21" s="142"/>
      <c r="O21" s="601"/>
      <c r="P21" s="67"/>
      <c r="Q21" s="57"/>
      <c r="R21" s="68"/>
      <c r="S21" s="68"/>
      <c r="T21" s="68">
        <f t="shared" si="1"/>
        <v>0</v>
      </c>
      <c r="V21" s="52"/>
      <c r="W21" s="76"/>
      <c r="Y21" s="79"/>
      <c r="Z21" s="51"/>
      <c r="AB21" s="52"/>
      <c r="AC21" s="76">
        <f t="shared" si="2"/>
        <v>0</v>
      </c>
    </row>
    <row r="22" spans="2:29">
      <c r="B22" s="608"/>
      <c r="C22" s="79"/>
      <c r="D22" s="52"/>
      <c r="E22" s="51"/>
      <c r="F22" s="66">
        <v>0</v>
      </c>
      <c r="G22" s="51">
        <f t="shared" si="0"/>
        <v>0</v>
      </c>
      <c r="H22" s="60"/>
      <c r="I22" s="597"/>
      <c r="J22" s="398"/>
      <c r="K22" s="141"/>
      <c r="L22" s="402"/>
      <c r="M22" s="142"/>
      <c r="O22" s="601"/>
      <c r="P22" s="67"/>
      <c r="Q22" s="57"/>
      <c r="R22" s="68"/>
      <c r="S22" s="68"/>
      <c r="T22" s="68">
        <f t="shared" si="1"/>
        <v>0</v>
      </c>
      <c r="V22" s="52"/>
      <c r="W22" s="76"/>
      <c r="Y22" s="79"/>
      <c r="Z22" s="51"/>
      <c r="AB22" s="52"/>
      <c r="AC22" s="76">
        <f t="shared" si="2"/>
        <v>0</v>
      </c>
    </row>
    <row r="23" spans="2:29">
      <c r="B23" s="608"/>
      <c r="C23" s="79"/>
      <c r="D23" s="52"/>
      <c r="E23" s="51"/>
      <c r="F23" s="66">
        <v>0</v>
      </c>
      <c r="G23" s="51">
        <f t="shared" si="0"/>
        <v>0</v>
      </c>
      <c r="H23" s="60"/>
      <c r="I23" s="597"/>
      <c r="J23" s="398"/>
      <c r="K23" s="141"/>
      <c r="L23" s="402"/>
      <c r="M23" s="142"/>
      <c r="O23" s="601"/>
      <c r="P23" s="67"/>
      <c r="Q23" s="57"/>
      <c r="R23" s="68"/>
      <c r="S23" s="68"/>
      <c r="T23" s="68">
        <f t="shared" si="1"/>
        <v>0</v>
      </c>
      <c r="V23" s="52"/>
      <c r="W23" s="76"/>
      <c r="Y23" s="79"/>
      <c r="Z23" s="51"/>
      <c r="AB23" s="52"/>
      <c r="AC23" s="76">
        <f t="shared" si="2"/>
        <v>0</v>
      </c>
    </row>
    <row r="24" spans="2:29">
      <c r="B24" s="608"/>
      <c r="C24" s="79"/>
      <c r="D24" s="52"/>
      <c r="E24" s="51"/>
      <c r="F24" s="66">
        <v>0</v>
      </c>
      <c r="G24" s="51">
        <f t="shared" si="0"/>
        <v>0</v>
      </c>
      <c r="H24" s="60"/>
      <c r="I24" s="597"/>
      <c r="J24" s="398"/>
      <c r="K24" s="141"/>
      <c r="L24" s="402"/>
      <c r="M24" s="142"/>
      <c r="O24" s="601"/>
      <c r="P24" s="67"/>
      <c r="Q24" s="57"/>
      <c r="R24" s="68"/>
      <c r="S24" s="68"/>
      <c r="T24" s="68">
        <f t="shared" si="1"/>
        <v>0</v>
      </c>
      <c r="V24" s="52"/>
      <c r="W24" s="76"/>
      <c r="Y24" s="79"/>
      <c r="Z24" s="51"/>
      <c r="AB24" s="52"/>
      <c r="AC24" s="76">
        <f t="shared" si="2"/>
        <v>0</v>
      </c>
    </row>
    <row r="25" spans="2:29">
      <c r="B25" s="608"/>
      <c r="C25" s="79"/>
      <c r="D25" s="52"/>
      <c r="E25" s="51"/>
      <c r="F25" s="66">
        <v>0</v>
      </c>
      <c r="G25" s="51">
        <f t="shared" si="0"/>
        <v>0</v>
      </c>
      <c r="H25" s="60"/>
      <c r="I25" s="597"/>
      <c r="J25" s="398"/>
      <c r="K25" s="141"/>
      <c r="L25" s="402"/>
      <c r="M25" s="142"/>
      <c r="O25" s="601"/>
      <c r="P25" s="67"/>
      <c r="Q25" s="57"/>
      <c r="R25" s="68"/>
      <c r="S25" s="68"/>
      <c r="T25" s="68">
        <f t="shared" si="1"/>
        <v>0</v>
      </c>
      <c r="V25" s="52"/>
      <c r="W25" s="76"/>
      <c r="Y25" s="79"/>
      <c r="Z25" s="51"/>
      <c r="AB25" s="52"/>
      <c r="AC25" s="76">
        <f t="shared" si="2"/>
        <v>0</v>
      </c>
    </row>
    <row r="26" spans="2:29">
      <c r="B26" s="608"/>
      <c r="C26" s="79"/>
      <c r="D26" s="52"/>
      <c r="E26" s="51"/>
      <c r="F26" s="66">
        <v>0</v>
      </c>
      <c r="G26" s="51">
        <f t="shared" si="0"/>
        <v>0</v>
      </c>
      <c r="H26" s="60"/>
      <c r="I26" s="597"/>
      <c r="J26" s="398"/>
      <c r="K26" s="141"/>
      <c r="L26" s="402"/>
      <c r="M26" s="142"/>
      <c r="O26" s="601"/>
      <c r="P26" s="67"/>
      <c r="Q26" s="57"/>
      <c r="R26" s="68"/>
      <c r="S26" s="68"/>
      <c r="T26" s="68">
        <f t="shared" si="1"/>
        <v>0</v>
      </c>
      <c r="V26" s="52"/>
      <c r="W26" s="76"/>
      <c r="Y26" s="79"/>
      <c r="Z26" s="51"/>
      <c r="AB26" s="52"/>
      <c r="AC26" s="76">
        <f t="shared" si="2"/>
        <v>0</v>
      </c>
    </row>
    <row r="27" spans="2:29">
      <c r="B27" s="608"/>
      <c r="C27" s="79"/>
      <c r="D27" s="52"/>
      <c r="E27" s="51"/>
      <c r="F27" s="66">
        <v>0</v>
      </c>
      <c r="G27" s="51">
        <f t="shared" si="0"/>
        <v>0</v>
      </c>
      <c r="H27" s="60"/>
      <c r="I27" s="597"/>
      <c r="J27" s="398"/>
      <c r="K27" s="141"/>
      <c r="L27" s="402"/>
      <c r="M27" s="142"/>
      <c r="O27" s="601"/>
      <c r="P27" s="67"/>
      <c r="Q27" s="57"/>
      <c r="R27" s="68"/>
      <c r="S27" s="68"/>
      <c r="T27" s="68">
        <f t="shared" si="1"/>
        <v>0</v>
      </c>
      <c r="V27" s="52"/>
      <c r="W27" s="76"/>
      <c r="Y27" s="79"/>
      <c r="Z27" s="51"/>
      <c r="AB27" s="52"/>
      <c r="AC27" s="76">
        <f t="shared" si="2"/>
        <v>0</v>
      </c>
    </row>
    <row r="28" spans="2:29">
      <c r="B28" s="608"/>
      <c r="C28" s="79"/>
      <c r="D28" s="52"/>
      <c r="E28" s="51"/>
      <c r="F28" s="66">
        <v>0</v>
      </c>
      <c r="G28" s="51">
        <f t="shared" si="0"/>
        <v>0</v>
      </c>
      <c r="H28" s="60"/>
      <c r="I28" s="597"/>
      <c r="J28" s="398"/>
      <c r="K28" s="141"/>
      <c r="L28" s="402"/>
      <c r="M28" s="142"/>
      <c r="O28" s="601"/>
      <c r="P28" s="67"/>
      <c r="Q28" s="57"/>
      <c r="R28" s="68"/>
      <c r="S28" s="68"/>
      <c r="T28" s="68">
        <f t="shared" si="1"/>
        <v>0</v>
      </c>
      <c r="V28" s="52"/>
      <c r="W28" s="76"/>
      <c r="Y28" s="79"/>
      <c r="Z28" s="51"/>
      <c r="AB28" s="52"/>
      <c r="AC28" s="76">
        <f t="shared" si="2"/>
        <v>0</v>
      </c>
    </row>
    <row r="29" spans="2:29">
      <c r="B29" s="608"/>
      <c r="C29" s="79"/>
      <c r="D29" s="52"/>
      <c r="E29" s="51"/>
      <c r="F29" s="66">
        <v>0</v>
      </c>
      <c r="G29" s="51">
        <f t="shared" si="0"/>
        <v>0</v>
      </c>
      <c r="H29" s="60"/>
      <c r="I29" s="597"/>
      <c r="J29" s="398"/>
      <c r="K29" s="141"/>
      <c r="L29" s="402"/>
      <c r="M29" s="142"/>
      <c r="O29" s="601"/>
      <c r="P29" s="67"/>
      <c r="Q29" s="57"/>
      <c r="R29" s="68"/>
      <c r="S29" s="68"/>
      <c r="T29" s="68">
        <f t="shared" si="1"/>
        <v>0</v>
      </c>
      <c r="V29" s="52"/>
      <c r="W29" s="76"/>
      <c r="Y29" s="79"/>
      <c r="Z29" s="51"/>
      <c r="AB29" s="52"/>
      <c r="AC29" s="76">
        <f t="shared" si="2"/>
        <v>0</v>
      </c>
    </row>
    <row r="30" spans="2:29">
      <c r="B30" s="608"/>
      <c r="C30" s="79"/>
      <c r="D30" s="52"/>
      <c r="E30" s="51"/>
      <c r="F30" s="66">
        <v>0</v>
      </c>
      <c r="G30" s="51">
        <f t="shared" si="0"/>
        <v>0</v>
      </c>
      <c r="H30" s="60"/>
      <c r="I30" s="597"/>
      <c r="J30" s="398"/>
      <c r="K30" s="548"/>
      <c r="L30" s="142"/>
      <c r="M30" s="142"/>
      <c r="O30" s="601"/>
      <c r="P30" s="67"/>
      <c r="Q30" s="57"/>
      <c r="R30" s="68"/>
      <c r="S30" s="68"/>
      <c r="T30" s="68">
        <f t="shared" si="1"/>
        <v>0</v>
      </c>
      <c r="V30" s="52"/>
      <c r="W30" s="76"/>
      <c r="Y30" s="79"/>
      <c r="Z30" s="51"/>
      <c r="AB30" s="52"/>
      <c r="AC30" s="76">
        <f t="shared" si="2"/>
        <v>0</v>
      </c>
    </row>
    <row r="31" spans="2:29">
      <c r="B31" s="608"/>
      <c r="C31" s="79"/>
      <c r="D31" s="52"/>
      <c r="E31" s="51"/>
      <c r="F31" s="66">
        <v>0</v>
      </c>
      <c r="G31" s="51">
        <f t="shared" si="0"/>
        <v>0</v>
      </c>
      <c r="H31" s="60"/>
      <c r="I31" s="597"/>
      <c r="J31" s="398"/>
      <c r="K31" s="548"/>
      <c r="L31" s="142"/>
      <c r="M31" s="142"/>
      <c r="O31" s="601"/>
      <c r="P31" s="67"/>
      <c r="Q31" s="57"/>
      <c r="R31" s="68"/>
      <c r="S31" s="68"/>
      <c r="T31" s="68">
        <f t="shared" si="1"/>
        <v>0</v>
      </c>
      <c r="V31" s="52"/>
      <c r="W31" s="76"/>
      <c r="Y31" s="79"/>
      <c r="Z31" s="51"/>
      <c r="AB31" s="52"/>
      <c r="AC31" s="76">
        <f t="shared" si="2"/>
        <v>0</v>
      </c>
    </row>
    <row r="32" spans="2:29">
      <c r="B32" s="608"/>
      <c r="C32" s="79"/>
      <c r="D32" s="52"/>
      <c r="E32" s="51"/>
      <c r="F32" s="66">
        <v>0</v>
      </c>
      <c r="G32" s="51">
        <f t="shared" si="0"/>
        <v>0</v>
      </c>
      <c r="H32" s="60"/>
      <c r="I32" s="597"/>
      <c r="J32" s="398"/>
      <c r="K32" s="548"/>
      <c r="L32" s="142"/>
      <c r="M32" s="142"/>
      <c r="O32" s="601"/>
      <c r="P32" s="67"/>
      <c r="Q32" s="57"/>
      <c r="R32" s="68"/>
      <c r="S32" s="68"/>
      <c r="T32" s="68">
        <f t="shared" si="1"/>
        <v>0</v>
      </c>
      <c r="V32" s="52"/>
      <c r="W32" s="76"/>
      <c r="Y32" s="79"/>
      <c r="Z32" s="51"/>
      <c r="AB32" s="52"/>
      <c r="AC32" s="76">
        <f t="shared" si="2"/>
        <v>0</v>
      </c>
    </row>
    <row r="33" spans="2:29">
      <c r="B33" s="608"/>
      <c r="C33" s="79"/>
      <c r="D33" s="52"/>
      <c r="E33" s="51"/>
      <c r="F33" s="66">
        <v>0</v>
      </c>
      <c r="G33" s="51">
        <f t="shared" si="0"/>
        <v>0</v>
      </c>
      <c r="H33" s="60"/>
      <c r="I33" s="597"/>
      <c r="J33" s="398"/>
      <c r="K33" s="549"/>
      <c r="L33" s="550"/>
      <c r="M33" s="142"/>
      <c r="O33" s="601"/>
      <c r="P33" s="67"/>
      <c r="Q33" s="57"/>
      <c r="R33" s="68"/>
      <c r="S33" s="68"/>
      <c r="T33" s="68">
        <f t="shared" si="1"/>
        <v>0</v>
      </c>
      <c r="V33" s="52"/>
      <c r="W33" s="76"/>
      <c r="Y33" s="79"/>
      <c r="Z33" s="51"/>
      <c r="AB33" s="52"/>
      <c r="AC33" s="76">
        <f t="shared" si="2"/>
        <v>0</v>
      </c>
    </row>
    <row r="34" spans="2:29">
      <c r="B34" s="608"/>
      <c r="C34" s="79"/>
      <c r="D34" s="52"/>
      <c r="E34" s="51"/>
      <c r="F34" s="66">
        <v>0</v>
      </c>
      <c r="G34" s="51">
        <f t="shared" si="0"/>
        <v>0</v>
      </c>
      <c r="H34" s="60"/>
      <c r="I34" s="597"/>
      <c r="J34" s="398"/>
      <c r="K34" s="60"/>
      <c r="L34" s="551"/>
      <c r="M34" s="60"/>
      <c r="O34" s="601"/>
      <c r="P34" s="67"/>
      <c r="Q34" s="57"/>
      <c r="R34" s="68"/>
      <c r="S34" s="68"/>
      <c r="T34" s="68">
        <f t="shared" si="1"/>
        <v>0</v>
      </c>
      <c r="V34" s="52"/>
      <c r="W34" s="76"/>
      <c r="Y34" s="79"/>
      <c r="Z34" s="51"/>
      <c r="AB34" s="52"/>
      <c r="AC34" s="76">
        <f t="shared" si="2"/>
        <v>0</v>
      </c>
    </row>
    <row r="35" spans="2:29">
      <c r="B35" s="608"/>
      <c r="C35" s="79"/>
      <c r="D35" s="52"/>
      <c r="E35" s="51"/>
      <c r="F35" s="66">
        <v>0</v>
      </c>
      <c r="G35" s="51">
        <f t="shared" si="0"/>
        <v>0</v>
      </c>
      <c r="H35" s="60"/>
      <c r="I35" s="598"/>
      <c r="J35" s="398"/>
      <c r="K35" s="60"/>
      <c r="L35" s="551"/>
      <c r="M35" s="60"/>
      <c r="O35" s="602"/>
      <c r="P35" s="85"/>
      <c r="Q35" s="86"/>
      <c r="R35" s="87"/>
      <c r="S35" s="88"/>
      <c r="T35" s="68">
        <f t="shared" si="1"/>
        <v>0</v>
      </c>
      <c r="V35" s="52"/>
      <c r="W35" s="76"/>
      <c r="Y35" s="79"/>
      <c r="Z35" s="51"/>
      <c r="AB35" s="52"/>
      <c r="AC35" s="76">
        <f t="shared" si="2"/>
        <v>0</v>
      </c>
    </row>
    <row r="36" spans="2:29">
      <c r="B36" s="609"/>
      <c r="C36" s="79"/>
      <c r="D36" s="52"/>
      <c r="E36" s="51"/>
      <c r="F36" s="66">
        <v>0</v>
      </c>
      <c r="G36" s="51">
        <f t="shared" si="0"/>
        <v>0</v>
      </c>
      <c r="H36" s="60"/>
      <c r="J36" s="398"/>
      <c r="K36" s="60"/>
      <c r="L36" s="551"/>
      <c r="M36" s="60"/>
      <c r="R36" s="89"/>
      <c r="V36" s="52"/>
      <c r="W36" s="76"/>
      <c r="Y36" s="79"/>
      <c r="Z36" s="51"/>
      <c r="AB36" s="52"/>
      <c r="AC36" s="76">
        <f t="shared" si="2"/>
        <v>0</v>
      </c>
    </row>
    <row r="37" spans="2:29">
      <c r="B37" s="69" t="s">
        <v>26</v>
      </c>
      <c r="C37" s="89"/>
      <c r="D37" s="333">
        <f>SUM(D10:D36)</f>
        <v>280</v>
      </c>
      <c r="E37" s="90">
        <f>G37/D37</f>
        <v>8.9570357142857144</v>
      </c>
      <c r="F37" s="91"/>
      <c r="G37" s="92">
        <f>SUM(G10:G36)</f>
        <v>2507.9700000000003</v>
      </c>
      <c r="J37" s="398"/>
      <c r="K37" s="60"/>
      <c r="L37" s="551"/>
      <c r="M37" s="60"/>
      <c r="V37" s="52"/>
      <c r="W37" s="76"/>
      <c r="Y37" s="79"/>
      <c r="Z37" s="51"/>
      <c r="AB37" s="52"/>
      <c r="AC37" s="76">
        <f t="shared" si="2"/>
        <v>0</v>
      </c>
    </row>
    <row r="38" spans="2:29">
      <c r="E38" s="93" t="s">
        <v>27</v>
      </c>
      <c r="J38" s="398"/>
      <c r="W38" s="94">
        <f>SUM(W5:W37)</f>
        <v>0</v>
      </c>
      <c r="Z38" s="94">
        <f>SUM(Z5:Z37)</f>
        <v>0</v>
      </c>
    </row>
    <row r="39" spans="2:29">
      <c r="J39" s="398"/>
    </row>
  </sheetData>
  <mergeCells count="11">
    <mergeCell ref="AB2:AC2"/>
    <mergeCell ref="V3:W3"/>
    <mergeCell ref="Y3:Z3"/>
    <mergeCell ref="AB3:AC3"/>
    <mergeCell ref="B4:B36"/>
    <mergeCell ref="I4:I35"/>
    <mergeCell ref="O4:O35"/>
    <mergeCell ref="B2:C2"/>
    <mergeCell ref="C9:G9"/>
    <mergeCell ref="D2:G2"/>
    <mergeCell ref="J5:M5"/>
  </mergeCells>
  <hyperlinks>
    <hyperlink ref="B3" location="CARTEIRA!A1" display="TCSA3" xr:uid="{00000000-0004-0000-2000-000000000000}"/>
    <hyperlink ref="V3:W3" location="DIVIDENDO!A1" display="DIVIDENDO" xr:uid="{00000000-0004-0000-2000-000001000000}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Planilha24">
    <tabColor rgb="FFFFFF00"/>
  </sheetPr>
  <dimension ref="A1:AE43"/>
  <sheetViews>
    <sheetView zoomScale="79" zoomScaleNormal="79" workbookViewId="0">
      <pane xSplit="2" ySplit="3" topLeftCell="C4" activePane="bottomRight" state="frozen"/>
      <selection pane="bottomRight"/>
      <selection pane="bottomLeft"/>
      <selection pane="topRight"/>
    </sheetView>
  </sheetViews>
  <sheetFormatPr defaultColWidth="0" defaultRowHeight="15"/>
  <cols>
    <col min="1" max="1" width="1.28515625" style="58" customWidth="1"/>
    <col min="2" max="2" width="8.85546875" style="58" customWidth="1"/>
    <col min="3" max="3" width="12.5703125" style="58" customWidth="1"/>
    <col min="4" max="4" width="8.42578125" style="58" bestFit="1" customWidth="1"/>
    <col min="5" max="5" width="14.42578125" style="58" bestFit="1" customWidth="1"/>
    <col min="6" max="6" width="10.85546875" style="58" bestFit="1" customWidth="1"/>
    <col min="7" max="7" width="11" style="58" bestFit="1" customWidth="1"/>
    <col min="8" max="8" width="1.7109375" style="58" customWidth="1"/>
    <col min="9" max="9" width="9.140625" style="58" customWidth="1"/>
    <col min="10" max="10" width="11.7109375" style="58" bestFit="1" customWidth="1"/>
    <col min="11" max="11" width="8.42578125" style="58" bestFit="1" customWidth="1"/>
    <col min="12" max="12" width="9.85546875" style="174" bestFit="1" customWidth="1"/>
    <col min="13" max="13" width="11" style="58" bestFit="1" customWidth="1"/>
    <col min="14" max="14" width="1.28515625" style="58" customWidth="1"/>
    <col min="15" max="16" width="7.7109375" style="58" bestFit="1" customWidth="1"/>
    <col min="17" max="17" width="8.42578125" style="58" bestFit="1" customWidth="1"/>
    <col min="18" max="18" width="7.7109375" style="58" bestFit="1" customWidth="1"/>
    <col min="19" max="19" width="11" style="58" bestFit="1" customWidth="1"/>
    <col min="20" max="20" width="9.42578125" style="58" bestFit="1" customWidth="1"/>
    <col min="21" max="21" width="2.42578125" style="58" customWidth="1"/>
    <col min="22" max="22" width="11.7109375" style="58" bestFit="1" customWidth="1"/>
    <col min="23" max="23" width="8.85546875" style="58" bestFit="1" customWidth="1"/>
    <col min="24" max="24" width="1.42578125" style="58" customWidth="1"/>
    <col min="25" max="25" width="11.7109375" style="58" bestFit="1" customWidth="1"/>
    <col min="26" max="26" width="8.28515625" style="58" bestFit="1" customWidth="1"/>
    <col min="27" max="27" width="11.28515625" style="58" bestFit="1" customWidth="1"/>
    <col min="28" max="28" width="10.140625" style="58" bestFit="1" customWidth="1"/>
    <col min="29" max="29" width="9.42578125" style="58" customWidth="1"/>
    <col min="30" max="30" width="9.140625" style="58" customWidth="1"/>
    <col min="31" max="31" width="0" style="58" hidden="1" customWidth="1"/>
    <col min="32" max="16384" width="9.140625" style="58" hidden="1"/>
  </cols>
  <sheetData>
    <row r="1" spans="2:30" ht="9.75" customHeight="1"/>
    <row r="2" spans="2:30">
      <c r="B2" s="613" t="s">
        <v>123</v>
      </c>
      <c r="C2" s="614"/>
      <c r="D2" s="676" t="s">
        <v>117</v>
      </c>
      <c r="E2" s="677"/>
      <c r="F2" s="677"/>
      <c r="G2" s="677"/>
      <c r="H2" s="677"/>
      <c r="I2" s="677"/>
      <c r="M2" s="59" t="s">
        <v>2</v>
      </c>
      <c r="S2" s="60" t="s">
        <v>3</v>
      </c>
      <c r="T2" s="336" t="s">
        <v>4</v>
      </c>
      <c r="V2" s="612" t="s">
        <v>17</v>
      </c>
      <c r="W2" s="612"/>
      <c r="AB2" s="603" t="s">
        <v>5</v>
      </c>
      <c r="AC2" s="603"/>
    </row>
    <row r="3" spans="2:30" ht="27.75">
      <c r="B3" s="22" t="s">
        <v>124</v>
      </c>
      <c r="C3" s="145" t="s">
        <v>7</v>
      </c>
      <c r="D3" s="329" t="s">
        <v>8</v>
      </c>
      <c r="E3" s="329" t="s">
        <v>9</v>
      </c>
      <c r="F3" s="329" t="s">
        <v>10</v>
      </c>
      <c r="G3" s="328" t="s">
        <v>11</v>
      </c>
      <c r="I3" s="61" t="str">
        <f>(B3)</f>
        <v>MRVE3*</v>
      </c>
      <c r="J3" s="328" t="s">
        <v>7</v>
      </c>
      <c r="K3" s="329" t="s">
        <v>8</v>
      </c>
      <c r="L3" s="329" t="s">
        <v>9</v>
      </c>
      <c r="M3" s="329" t="s">
        <v>12</v>
      </c>
      <c r="O3" s="61" t="str">
        <f>(B3)</f>
        <v>MRVE3*</v>
      </c>
      <c r="P3" s="328" t="s">
        <v>13</v>
      </c>
      <c r="Q3" s="329" t="s">
        <v>8</v>
      </c>
      <c r="R3" s="328" t="s">
        <v>14</v>
      </c>
      <c r="S3" s="329" t="s">
        <v>15</v>
      </c>
      <c r="T3" s="329" t="s">
        <v>16</v>
      </c>
      <c r="V3" s="52" t="s">
        <v>22</v>
      </c>
      <c r="W3" s="52" t="s">
        <v>23</v>
      </c>
      <c r="Y3" s="605" t="s">
        <v>18</v>
      </c>
      <c r="Z3" s="605"/>
      <c r="AA3" s="62" t="s">
        <v>19</v>
      </c>
      <c r="AB3" s="606" t="s">
        <v>20</v>
      </c>
      <c r="AC3" s="606"/>
    </row>
    <row r="4" spans="2:30">
      <c r="B4" s="607" t="s">
        <v>21</v>
      </c>
      <c r="C4" s="70">
        <v>43818</v>
      </c>
      <c r="D4" s="52">
        <v>5</v>
      </c>
      <c r="E4" s="51">
        <v>21.32</v>
      </c>
      <c r="F4" s="179">
        <v>0</v>
      </c>
      <c r="G4" s="51">
        <f>(E4*D4)+F4</f>
        <v>106.6</v>
      </c>
      <c r="H4" s="60"/>
      <c r="I4" s="596" t="s">
        <v>2</v>
      </c>
      <c r="J4" s="546">
        <v>2019</v>
      </c>
      <c r="K4" s="141">
        <v>5</v>
      </c>
      <c r="L4" s="402">
        <f>M4/K4</f>
        <v>21.32</v>
      </c>
      <c r="M4" s="142">
        <v>106.6</v>
      </c>
      <c r="O4" s="600" t="s">
        <v>4</v>
      </c>
      <c r="P4" s="67"/>
      <c r="Q4" s="57"/>
      <c r="R4" s="68"/>
      <c r="S4" s="68"/>
      <c r="T4" s="68">
        <f>(R4*Q4)+S4</f>
        <v>0</v>
      </c>
      <c r="V4" s="75">
        <v>44127</v>
      </c>
      <c r="W4" s="76">
        <v>3.74</v>
      </c>
      <c r="Y4" s="52" t="s">
        <v>22</v>
      </c>
      <c r="Z4" s="52" t="s">
        <v>23</v>
      </c>
      <c r="AA4" s="336" t="s">
        <v>24</v>
      </c>
      <c r="AB4" s="52" t="s">
        <v>25</v>
      </c>
      <c r="AC4" s="52" t="s">
        <v>23</v>
      </c>
      <c r="AD4" s="69"/>
    </row>
    <row r="5" spans="2:30">
      <c r="B5" s="608"/>
      <c r="C5" s="70">
        <v>43896</v>
      </c>
      <c r="D5" s="52">
        <v>6</v>
      </c>
      <c r="E5" s="51">
        <v>16.7</v>
      </c>
      <c r="F5" s="179">
        <v>0.02</v>
      </c>
      <c r="G5" s="51">
        <f t="shared" ref="G5:G36" si="0">(E5*D5)+F5</f>
        <v>100.21999999999998</v>
      </c>
      <c r="H5" s="60"/>
      <c r="I5" s="597"/>
      <c r="J5" s="546">
        <v>2020</v>
      </c>
      <c r="K5" s="423">
        <v>11</v>
      </c>
      <c r="L5" s="425">
        <v>18.8</v>
      </c>
      <c r="M5" s="424">
        <v>206.82</v>
      </c>
      <c r="O5" s="601"/>
      <c r="P5" s="73"/>
      <c r="Q5" s="46"/>
      <c r="R5" s="74"/>
      <c r="S5" s="74"/>
      <c r="T5" s="68">
        <f t="shared" ref="T5:T35" si="1">(R5*Q5)+S5</f>
        <v>0</v>
      </c>
      <c r="V5" s="177"/>
      <c r="W5" s="96"/>
      <c r="Y5" s="75">
        <v>45093</v>
      </c>
      <c r="Z5" s="51">
        <v>0.21</v>
      </c>
      <c r="AA5" s="336" t="s">
        <v>125</v>
      </c>
      <c r="AB5" s="75"/>
      <c r="AC5" s="76">
        <f>(T4)</f>
        <v>0</v>
      </c>
    </row>
    <row r="6" spans="2:30">
      <c r="B6" s="608"/>
      <c r="C6" s="70">
        <v>44427</v>
      </c>
      <c r="D6" s="52">
        <v>5</v>
      </c>
      <c r="E6" s="51">
        <v>12.59</v>
      </c>
      <c r="F6" s="179">
        <v>0</v>
      </c>
      <c r="G6" s="51">
        <f t="shared" si="0"/>
        <v>62.95</v>
      </c>
      <c r="H6" s="60"/>
      <c r="I6" s="597"/>
      <c r="J6" s="546">
        <v>2021</v>
      </c>
      <c r="K6" s="423">
        <v>16</v>
      </c>
      <c r="L6" s="425">
        <v>16.86</v>
      </c>
      <c r="M6" s="424">
        <v>269.77</v>
      </c>
      <c r="O6" s="601"/>
      <c r="P6" s="67"/>
      <c r="Q6" s="57"/>
      <c r="R6" s="68"/>
      <c r="S6" s="68"/>
      <c r="T6" s="68">
        <f t="shared" si="1"/>
        <v>0</v>
      </c>
      <c r="V6" s="75">
        <v>44224</v>
      </c>
      <c r="W6" s="76">
        <v>2.27</v>
      </c>
      <c r="Y6" s="75"/>
      <c r="Z6" s="51"/>
      <c r="AA6" s="336"/>
      <c r="AB6" s="78"/>
      <c r="AC6" s="76">
        <f t="shared" ref="AC6:AC37" si="2">(T5)</f>
        <v>0</v>
      </c>
    </row>
    <row r="7" spans="2:30">
      <c r="B7" s="608"/>
      <c r="C7" s="70">
        <v>44670</v>
      </c>
      <c r="D7" s="52">
        <v>10</v>
      </c>
      <c r="E7" s="51">
        <v>10.1</v>
      </c>
      <c r="F7" s="179">
        <v>0</v>
      </c>
      <c r="G7" s="51">
        <f t="shared" si="0"/>
        <v>101</v>
      </c>
      <c r="H7" s="60"/>
      <c r="I7" s="597"/>
      <c r="J7" s="546">
        <v>2022</v>
      </c>
      <c r="K7" s="423">
        <v>36</v>
      </c>
      <c r="L7" s="425">
        <v>12.39</v>
      </c>
      <c r="M7" s="424">
        <v>446.21</v>
      </c>
      <c r="O7" s="601"/>
      <c r="P7" s="67"/>
      <c r="Q7" s="57"/>
      <c r="R7" s="68"/>
      <c r="S7" s="68"/>
      <c r="T7" s="68">
        <f t="shared" si="1"/>
        <v>0</v>
      </c>
      <c r="V7" s="75">
        <v>44327</v>
      </c>
      <c r="W7" s="76">
        <v>2.97</v>
      </c>
      <c r="Y7" s="79"/>
      <c r="Z7" s="51"/>
      <c r="AB7" s="52"/>
      <c r="AC7" s="76">
        <f t="shared" si="2"/>
        <v>0</v>
      </c>
    </row>
    <row r="8" spans="2:30">
      <c r="B8" s="608"/>
      <c r="C8" s="70">
        <v>44739</v>
      </c>
      <c r="D8" s="52">
        <v>5</v>
      </c>
      <c r="E8" s="51">
        <v>7.68</v>
      </c>
      <c r="F8" s="179">
        <v>0</v>
      </c>
      <c r="G8" s="51">
        <f t="shared" si="0"/>
        <v>38.4</v>
      </c>
      <c r="H8" s="60"/>
      <c r="I8" s="597"/>
      <c r="J8" s="546"/>
      <c r="K8" s="423"/>
      <c r="L8" s="425"/>
      <c r="M8" s="424"/>
      <c r="O8" s="601"/>
      <c r="P8" s="67"/>
      <c r="Q8" s="57"/>
      <c r="R8" s="68"/>
      <c r="S8" s="68"/>
      <c r="T8" s="68">
        <f t="shared" si="1"/>
        <v>0</v>
      </c>
      <c r="V8" s="75">
        <v>44546</v>
      </c>
      <c r="W8" s="76">
        <v>2.59</v>
      </c>
      <c r="Y8" s="79"/>
      <c r="Z8" s="51"/>
      <c r="AB8" s="52"/>
      <c r="AC8" s="76">
        <f t="shared" si="2"/>
        <v>0</v>
      </c>
    </row>
    <row r="9" spans="2:30">
      <c r="B9" s="608"/>
      <c r="C9" s="70">
        <v>44740</v>
      </c>
      <c r="D9" s="52">
        <v>5</v>
      </c>
      <c r="E9" s="51">
        <v>7.4</v>
      </c>
      <c r="F9" s="179">
        <v>0.04</v>
      </c>
      <c r="G9" s="51">
        <f t="shared" si="0"/>
        <v>37.04</v>
      </c>
      <c r="H9" s="60"/>
      <c r="I9" s="597"/>
      <c r="J9" s="546"/>
      <c r="K9" s="423"/>
      <c r="L9" s="425"/>
      <c r="M9" s="424"/>
      <c r="O9" s="601"/>
      <c r="P9" s="67"/>
      <c r="Q9" s="57"/>
      <c r="R9" s="68"/>
      <c r="S9" s="68"/>
      <c r="T9" s="68">
        <f t="shared" si="1"/>
        <v>0</v>
      </c>
      <c r="V9" s="374">
        <f>SUM(W6:W8)</f>
        <v>7.83</v>
      </c>
      <c r="W9" s="364"/>
      <c r="Y9" s="79"/>
      <c r="Z9" s="51"/>
      <c r="AB9" s="52"/>
      <c r="AC9" s="76">
        <f t="shared" si="2"/>
        <v>0</v>
      </c>
    </row>
    <row r="10" spans="2:30">
      <c r="B10" s="608"/>
      <c r="C10" s="70"/>
      <c r="D10" s="52"/>
      <c r="E10" s="51"/>
      <c r="F10" s="179">
        <v>0</v>
      </c>
      <c r="G10" s="51">
        <f t="shared" si="0"/>
        <v>0</v>
      </c>
      <c r="H10" s="60"/>
      <c r="I10" s="597"/>
      <c r="J10" s="546"/>
      <c r="K10" s="423"/>
      <c r="L10" s="425"/>
      <c r="M10" s="424"/>
      <c r="O10" s="601"/>
      <c r="P10" s="67"/>
      <c r="Q10" s="57"/>
      <c r="R10" s="68"/>
      <c r="S10" s="68"/>
      <c r="T10" s="68">
        <f t="shared" si="1"/>
        <v>0</v>
      </c>
      <c r="V10" s="75">
        <v>44747</v>
      </c>
      <c r="W10" s="76">
        <v>5.14</v>
      </c>
      <c r="Y10" s="79"/>
      <c r="Z10" s="51"/>
      <c r="AB10" s="52"/>
      <c r="AC10" s="76">
        <f t="shared" si="2"/>
        <v>0</v>
      </c>
    </row>
    <row r="11" spans="2:30">
      <c r="B11" s="608"/>
      <c r="C11" s="79"/>
      <c r="D11" s="79"/>
      <c r="E11" s="79"/>
      <c r="F11" s="179">
        <v>0</v>
      </c>
      <c r="G11" s="51">
        <f t="shared" si="0"/>
        <v>0</v>
      </c>
      <c r="H11" s="60"/>
      <c r="I11" s="597"/>
      <c r="J11" s="546"/>
      <c r="K11" s="423"/>
      <c r="L11" s="425"/>
      <c r="M11" s="424"/>
      <c r="O11" s="601"/>
      <c r="P11" s="67"/>
      <c r="Q11" s="57"/>
      <c r="R11" s="68"/>
      <c r="S11" s="68"/>
      <c r="T11" s="68">
        <f t="shared" si="1"/>
        <v>0</v>
      </c>
      <c r="V11" s="75">
        <v>44838</v>
      </c>
      <c r="W11" s="76">
        <v>7.12</v>
      </c>
      <c r="Y11" s="79"/>
      <c r="Z11" s="51"/>
      <c r="AB11" s="52"/>
      <c r="AC11" s="76">
        <f t="shared" si="2"/>
        <v>0</v>
      </c>
    </row>
    <row r="12" spans="2:30">
      <c r="B12" s="608"/>
      <c r="C12" s="79"/>
      <c r="D12" s="79"/>
      <c r="E12" s="79"/>
      <c r="F12" s="179">
        <v>0</v>
      </c>
      <c r="G12" s="51">
        <f t="shared" si="0"/>
        <v>0</v>
      </c>
      <c r="H12" s="60"/>
      <c r="I12" s="597"/>
      <c r="J12" s="546"/>
      <c r="K12" s="423"/>
      <c r="L12" s="425"/>
      <c r="M12" s="424"/>
      <c r="O12" s="601"/>
      <c r="P12" s="67"/>
      <c r="Q12" s="57"/>
      <c r="R12" s="68"/>
      <c r="S12" s="68"/>
      <c r="T12" s="68">
        <f t="shared" si="1"/>
        <v>0</v>
      </c>
      <c r="V12" s="201">
        <f>SUM(W10:W11)</f>
        <v>12.26</v>
      </c>
      <c r="W12" s="170"/>
      <c r="Y12" s="79"/>
      <c r="Z12" s="51"/>
      <c r="AB12" s="52"/>
      <c r="AC12" s="76">
        <f t="shared" si="2"/>
        <v>0</v>
      </c>
    </row>
    <row r="13" spans="2:30">
      <c r="B13" s="608"/>
      <c r="C13" s="79"/>
      <c r="D13" s="79"/>
      <c r="E13" s="79"/>
      <c r="F13" s="179">
        <v>0</v>
      </c>
      <c r="G13" s="51">
        <f t="shared" si="0"/>
        <v>0</v>
      </c>
      <c r="H13" s="60"/>
      <c r="I13" s="597"/>
      <c r="J13" s="546"/>
      <c r="K13" s="423"/>
      <c r="L13" s="425"/>
      <c r="M13" s="424"/>
      <c r="O13" s="601"/>
      <c r="P13" s="67"/>
      <c r="Q13" s="57"/>
      <c r="R13" s="68"/>
      <c r="S13" s="68"/>
      <c r="T13" s="68">
        <f t="shared" si="1"/>
        <v>0</v>
      </c>
      <c r="V13" s="52"/>
      <c r="W13" s="76"/>
      <c r="Y13" s="79"/>
      <c r="Z13" s="51"/>
      <c r="AB13" s="52"/>
      <c r="AC13" s="76">
        <f t="shared" si="2"/>
        <v>0</v>
      </c>
    </row>
    <row r="14" spans="2:30">
      <c r="B14" s="608"/>
      <c r="C14" s="79"/>
      <c r="D14" s="79"/>
      <c r="E14" s="79"/>
      <c r="F14" s="179">
        <v>0</v>
      </c>
      <c r="G14" s="51">
        <f t="shared" si="0"/>
        <v>0</v>
      </c>
      <c r="H14" s="60"/>
      <c r="I14" s="597"/>
      <c r="J14" s="546"/>
      <c r="K14" s="423"/>
      <c r="L14" s="425"/>
      <c r="M14" s="424"/>
      <c r="O14" s="601"/>
      <c r="P14" s="67"/>
      <c r="Q14" s="57"/>
      <c r="R14" s="68"/>
      <c r="S14" s="68"/>
      <c r="T14" s="68">
        <f t="shared" si="1"/>
        <v>0</v>
      </c>
      <c r="V14" s="52"/>
      <c r="W14" s="76"/>
      <c r="Y14" s="79"/>
      <c r="Z14" s="51"/>
      <c r="AB14" s="52"/>
      <c r="AC14" s="76">
        <f t="shared" si="2"/>
        <v>0</v>
      </c>
    </row>
    <row r="15" spans="2:30">
      <c r="B15" s="608"/>
      <c r="C15" s="79"/>
      <c r="D15" s="79"/>
      <c r="E15" s="79"/>
      <c r="F15" s="179">
        <v>0</v>
      </c>
      <c r="G15" s="51">
        <f t="shared" si="0"/>
        <v>0</v>
      </c>
      <c r="H15" s="60"/>
      <c r="I15" s="597"/>
      <c r="J15" s="546"/>
      <c r="K15" s="423"/>
      <c r="L15" s="425"/>
      <c r="M15" s="424"/>
      <c r="O15" s="601"/>
      <c r="P15" s="67"/>
      <c r="Q15" s="57"/>
      <c r="R15" s="68"/>
      <c r="S15" s="68"/>
      <c r="T15" s="68">
        <f t="shared" si="1"/>
        <v>0</v>
      </c>
      <c r="V15" s="52"/>
      <c r="W15" s="76"/>
      <c r="Y15" s="79"/>
      <c r="Z15" s="51"/>
      <c r="AB15" s="52"/>
      <c r="AC15" s="76">
        <f t="shared" si="2"/>
        <v>0</v>
      </c>
    </row>
    <row r="16" spans="2:30">
      <c r="B16" s="608"/>
      <c r="C16" s="79"/>
      <c r="D16" s="79"/>
      <c r="E16" s="79"/>
      <c r="F16" s="179">
        <v>0</v>
      </c>
      <c r="G16" s="51">
        <f t="shared" si="0"/>
        <v>0</v>
      </c>
      <c r="H16" s="60"/>
      <c r="I16" s="597"/>
      <c r="J16" s="546"/>
      <c r="K16" s="423"/>
      <c r="L16" s="425"/>
      <c r="M16" s="424"/>
      <c r="O16" s="601"/>
      <c r="P16" s="67"/>
      <c r="Q16" s="57"/>
      <c r="R16" s="68"/>
      <c r="S16" s="68"/>
      <c r="T16" s="68">
        <f t="shared" si="1"/>
        <v>0</v>
      </c>
      <c r="V16" s="52"/>
      <c r="W16" s="76"/>
      <c r="Y16" s="79"/>
      <c r="Z16" s="51"/>
      <c r="AB16" s="52"/>
      <c r="AC16" s="76">
        <f t="shared" si="2"/>
        <v>0</v>
      </c>
    </row>
    <row r="17" spans="2:29">
      <c r="B17" s="608"/>
      <c r="C17" s="79"/>
      <c r="D17" s="79"/>
      <c r="E17" s="79"/>
      <c r="F17" s="179">
        <v>0</v>
      </c>
      <c r="G17" s="51">
        <f t="shared" si="0"/>
        <v>0</v>
      </c>
      <c r="H17" s="60"/>
      <c r="I17" s="597"/>
      <c r="J17" s="546"/>
      <c r="K17" s="423"/>
      <c r="L17" s="425"/>
      <c r="M17" s="424"/>
      <c r="O17" s="601"/>
      <c r="P17" s="67"/>
      <c r="Q17" s="57"/>
      <c r="R17" s="68"/>
      <c r="S17" s="68"/>
      <c r="T17" s="68">
        <f t="shared" si="1"/>
        <v>0</v>
      </c>
      <c r="V17" s="52"/>
      <c r="W17" s="76"/>
      <c r="Y17" s="79"/>
      <c r="Z17" s="51"/>
      <c r="AB17" s="52"/>
      <c r="AC17" s="76">
        <f t="shared" si="2"/>
        <v>0</v>
      </c>
    </row>
    <row r="18" spans="2:29">
      <c r="B18" s="608"/>
      <c r="C18" s="79"/>
      <c r="D18" s="79"/>
      <c r="E18" s="79"/>
      <c r="F18" s="179">
        <v>0</v>
      </c>
      <c r="G18" s="51">
        <f t="shared" si="0"/>
        <v>0</v>
      </c>
      <c r="H18" s="60"/>
      <c r="I18" s="597"/>
      <c r="J18" s="546"/>
      <c r="K18" s="423"/>
      <c r="L18" s="425"/>
      <c r="M18" s="424"/>
      <c r="O18" s="601"/>
      <c r="P18" s="67"/>
      <c r="Q18" s="57"/>
      <c r="R18" s="68"/>
      <c r="S18" s="68"/>
      <c r="T18" s="68">
        <f t="shared" si="1"/>
        <v>0</v>
      </c>
      <c r="V18" s="52"/>
      <c r="W18" s="76"/>
      <c r="Y18" s="79"/>
      <c r="Z18" s="51"/>
      <c r="AB18" s="52"/>
      <c r="AC18" s="76">
        <f t="shared" si="2"/>
        <v>0</v>
      </c>
    </row>
    <row r="19" spans="2:29">
      <c r="B19" s="608"/>
      <c r="C19" s="79"/>
      <c r="D19" s="79"/>
      <c r="E19" s="79"/>
      <c r="F19" s="179">
        <v>0</v>
      </c>
      <c r="G19" s="51">
        <f t="shared" si="0"/>
        <v>0</v>
      </c>
      <c r="H19" s="60"/>
      <c r="I19" s="597"/>
      <c r="J19" s="546"/>
      <c r="K19" s="423"/>
      <c r="L19" s="425"/>
      <c r="M19" s="424"/>
      <c r="O19" s="601"/>
      <c r="P19" s="67"/>
      <c r="Q19" s="57"/>
      <c r="R19" s="68"/>
      <c r="S19" s="68"/>
      <c r="T19" s="68">
        <f t="shared" si="1"/>
        <v>0</v>
      </c>
      <c r="V19" s="52"/>
      <c r="W19" s="76"/>
      <c r="Y19" s="79"/>
      <c r="Z19" s="51"/>
      <c r="AB19" s="52"/>
      <c r="AC19" s="76">
        <f t="shared" si="2"/>
        <v>0</v>
      </c>
    </row>
    <row r="20" spans="2:29">
      <c r="B20" s="608"/>
      <c r="C20" s="79"/>
      <c r="D20" s="79"/>
      <c r="E20" s="79"/>
      <c r="F20" s="179">
        <v>0</v>
      </c>
      <c r="G20" s="51">
        <f t="shared" si="0"/>
        <v>0</v>
      </c>
      <c r="H20" s="60"/>
      <c r="I20" s="597"/>
      <c r="J20" s="546"/>
      <c r="K20" s="423"/>
      <c r="L20" s="425"/>
      <c r="M20" s="424"/>
      <c r="O20" s="601"/>
      <c r="P20" s="67"/>
      <c r="Q20" s="57"/>
      <c r="R20" s="68"/>
      <c r="S20" s="68"/>
      <c r="T20" s="68">
        <f t="shared" si="1"/>
        <v>0</v>
      </c>
      <c r="V20" s="52"/>
      <c r="W20" s="76"/>
      <c r="Y20" s="79"/>
      <c r="Z20" s="51"/>
      <c r="AB20" s="52"/>
      <c r="AC20" s="76">
        <f t="shared" si="2"/>
        <v>0</v>
      </c>
    </row>
    <row r="21" spans="2:29">
      <c r="B21" s="608"/>
      <c r="C21" s="79"/>
      <c r="D21" s="79"/>
      <c r="E21" s="79"/>
      <c r="F21" s="179">
        <v>0</v>
      </c>
      <c r="G21" s="51">
        <f t="shared" si="0"/>
        <v>0</v>
      </c>
      <c r="H21" s="60"/>
      <c r="I21" s="597"/>
      <c r="J21" s="546"/>
      <c r="K21" s="423"/>
      <c r="L21" s="425"/>
      <c r="M21" s="424"/>
      <c r="O21" s="601"/>
      <c r="P21" s="67"/>
      <c r="Q21" s="57"/>
      <c r="R21" s="68"/>
      <c r="S21" s="68"/>
      <c r="T21" s="68">
        <f t="shared" si="1"/>
        <v>0</v>
      </c>
      <c r="V21" s="52"/>
      <c r="W21" s="76"/>
      <c r="Y21" s="79"/>
      <c r="Z21" s="51"/>
      <c r="AB21" s="52"/>
      <c r="AC21" s="76">
        <f t="shared" si="2"/>
        <v>0</v>
      </c>
    </row>
    <row r="22" spans="2:29">
      <c r="B22" s="608"/>
      <c r="C22" s="79"/>
      <c r="D22" s="79"/>
      <c r="E22" s="79"/>
      <c r="F22" s="179">
        <v>0</v>
      </c>
      <c r="G22" s="51">
        <f t="shared" si="0"/>
        <v>0</v>
      </c>
      <c r="H22" s="60"/>
      <c r="I22" s="597"/>
      <c r="J22" s="546"/>
      <c r="K22" s="423"/>
      <c r="L22" s="425"/>
      <c r="M22" s="424"/>
      <c r="O22" s="601"/>
      <c r="P22" s="67"/>
      <c r="Q22" s="57"/>
      <c r="R22" s="68"/>
      <c r="S22" s="68"/>
      <c r="T22" s="68">
        <f t="shared" si="1"/>
        <v>0</v>
      </c>
      <c r="V22" s="52"/>
      <c r="W22" s="76"/>
      <c r="Y22" s="79"/>
      <c r="Z22" s="51"/>
      <c r="AB22" s="52"/>
      <c r="AC22" s="76">
        <f t="shared" si="2"/>
        <v>0</v>
      </c>
    </row>
    <row r="23" spans="2:29">
      <c r="B23" s="608"/>
      <c r="C23" s="79"/>
      <c r="D23" s="79"/>
      <c r="E23" s="79"/>
      <c r="F23" s="179">
        <v>0</v>
      </c>
      <c r="G23" s="51">
        <f t="shared" si="0"/>
        <v>0</v>
      </c>
      <c r="H23" s="60"/>
      <c r="I23" s="597"/>
      <c r="J23" s="546"/>
      <c r="K23" s="423"/>
      <c r="L23" s="425"/>
      <c r="M23" s="424"/>
      <c r="O23" s="601"/>
      <c r="P23" s="67"/>
      <c r="Q23" s="57"/>
      <c r="R23" s="68"/>
      <c r="S23" s="68"/>
      <c r="T23" s="68">
        <f t="shared" si="1"/>
        <v>0</v>
      </c>
      <c r="V23" s="52"/>
      <c r="W23" s="76"/>
      <c r="Y23" s="79"/>
      <c r="Z23" s="51"/>
      <c r="AB23" s="52"/>
      <c r="AC23" s="76">
        <f t="shared" si="2"/>
        <v>0</v>
      </c>
    </row>
    <row r="24" spans="2:29">
      <c r="B24" s="608"/>
      <c r="C24" s="79"/>
      <c r="D24" s="79"/>
      <c r="E24" s="79"/>
      <c r="F24" s="179">
        <v>0</v>
      </c>
      <c r="G24" s="51">
        <f t="shared" si="0"/>
        <v>0</v>
      </c>
      <c r="H24" s="60"/>
      <c r="I24" s="597"/>
      <c r="J24" s="546"/>
      <c r="K24" s="423"/>
      <c r="L24" s="425"/>
      <c r="M24" s="424"/>
      <c r="O24" s="601"/>
      <c r="P24" s="67"/>
      <c r="Q24" s="57"/>
      <c r="R24" s="68"/>
      <c r="S24" s="68"/>
      <c r="T24" s="68">
        <f t="shared" si="1"/>
        <v>0</v>
      </c>
      <c r="V24" s="52"/>
      <c r="W24" s="76"/>
      <c r="Y24" s="79"/>
      <c r="Z24" s="51"/>
      <c r="AB24" s="52"/>
      <c r="AC24" s="76">
        <f t="shared" si="2"/>
        <v>0</v>
      </c>
    </row>
    <row r="25" spans="2:29">
      <c r="B25" s="608"/>
      <c r="C25" s="79"/>
      <c r="D25" s="79"/>
      <c r="E25" s="79"/>
      <c r="F25" s="179">
        <v>0</v>
      </c>
      <c r="G25" s="51">
        <f t="shared" si="0"/>
        <v>0</v>
      </c>
      <c r="H25" s="60"/>
      <c r="I25" s="597"/>
      <c r="J25" s="546"/>
      <c r="K25" s="423"/>
      <c r="L25" s="425"/>
      <c r="M25" s="424"/>
      <c r="O25" s="601"/>
      <c r="P25" s="67"/>
      <c r="Q25" s="57"/>
      <c r="R25" s="68"/>
      <c r="S25" s="68"/>
      <c r="T25" s="68">
        <f t="shared" si="1"/>
        <v>0</v>
      </c>
      <c r="V25" s="52"/>
      <c r="W25" s="76"/>
      <c r="Y25" s="79"/>
      <c r="Z25" s="51"/>
      <c r="AB25" s="52"/>
      <c r="AC25" s="76">
        <f t="shared" si="2"/>
        <v>0</v>
      </c>
    </row>
    <row r="26" spans="2:29">
      <c r="B26" s="608"/>
      <c r="C26" s="79"/>
      <c r="D26" s="79"/>
      <c r="E26" s="79"/>
      <c r="F26" s="179">
        <v>0</v>
      </c>
      <c r="G26" s="51">
        <f t="shared" si="0"/>
        <v>0</v>
      </c>
      <c r="H26" s="60"/>
      <c r="I26" s="597"/>
      <c r="J26" s="546"/>
      <c r="K26" s="423"/>
      <c r="L26" s="425"/>
      <c r="M26" s="424"/>
      <c r="O26" s="601"/>
      <c r="P26" s="67"/>
      <c r="Q26" s="57"/>
      <c r="R26" s="68"/>
      <c r="S26" s="68"/>
      <c r="T26" s="68">
        <f t="shared" si="1"/>
        <v>0</v>
      </c>
      <c r="V26" s="52"/>
      <c r="W26" s="76"/>
      <c r="Y26" s="79"/>
      <c r="Z26" s="51"/>
      <c r="AB26" s="52"/>
      <c r="AC26" s="76">
        <f t="shared" si="2"/>
        <v>0</v>
      </c>
    </row>
    <row r="27" spans="2:29">
      <c r="B27" s="608"/>
      <c r="C27" s="79"/>
      <c r="D27" s="79"/>
      <c r="E27" s="79"/>
      <c r="F27" s="179">
        <v>0</v>
      </c>
      <c r="G27" s="51">
        <f t="shared" si="0"/>
        <v>0</v>
      </c>
      <c r="H27" s="60"/>
      <c r="I27" s="597"/>
      <c r="J27" s="546"/>
      <c r="K27" s="423"/>
      <c r="L27" s="425"/>
      <c r="M27" s="424"/>
      <c r="O27" s="601"/>
      <c r="P27" s="67"/>
      <c r="Q27" s="57"/>
      <c r="R27" s="68"/>
      <c r="S27" s="68"/>
      <c r="T27" s="68">
        <f t="shared" si="1"/>
        <v>0</v>
      </c>
      <c r="V27" s="52"/>
      <c r="W27" s="76"/>
      <c r="Y27" s="79"/>
      <c r="Z27" s="51"/>
      <c r="AB27" s="52"/>
      <c r="AC27" s="76">
        <f t="shared" si="2"/>
        <v>0</v>
      </c>
    </row>
    <row r="28" spans="2:29">
      <c r="B28" s="608"/>
      <c r="C28" s="79"/>
      <c r="D28" s="79"/>
      <c r="E28" s="79"/>
      <c r="F28" s="179">
        <v>0</v>
      </c>
      <c r="G28" s="51">
        <f t="shared" si="0"/>
        <v>0</v>
      </c>
      <c r="H28" s="60"/>
      <c r="I28" s="597"/>
      <c r="J28" s="546"/>
      <c r="K28" s="423"/>
      <c r="L28" s="425"/>
      <c r="M28" s="424"/>
      <c r="O28" s="601"/>
      <c r="P28" s="67"/>
      <c r="Q28" s="57"/>
      <c r="R28" s="68"/>
      <c r="S28" s="68"/>
      <c r="T28" s="68">
        <f t="shared" si="1"/>
        <v>0</v>
      </c>
      <c r="V28" s="52"/>
      <c r="W28" s="76"/>
      <c r="Y28" s="79"/>
      <c r="Z28" s="51"/>
      <c r="AB28" s="52"/>
      <c r="AC28" s="76">
        <f t="shared" si="2"/>
        <v>0</v>
      </c>
    </row>
    <row r="29" spans="2:29">
      <c r="B29" s="608"/>
      <c r="C29" s="79"/>
      <c r="D29" s="79"/>
      <c r="E29" s="79"/>
      <c r="F29" s="179">
        <v>0</v>
      </c>
      <c r="G29" s="51">
        <f t="shared" si="0"/>
        <v>0</v>
      </c>
      <c r="H29" s="60"/>
      <c r="I29" s="597"/>
      <c r="J29" s="546"/>
      <c r="K29" s="423"/>
      <c r="L29" s="425"/>
      <c r="M29" s="424"/>
      <c r="O29" s="601"/>
      <c r="P29" s="67"/>
      <c r="Q29" s="57"/>
      <c r="R29" s="68"/>
      <c r="S29" s="68"/>
      <c r="T29" s="68">
        <f t="shared" si="1"/>
        <v>0</v>
      </c>
      <c r="V29" s="52"/>
      <c r="W29" s="76"/>
      <c r="Y29" s="79"/>
      <c r="Z29" s="51"/>
      <c r="AB29" s="52"/>
      <c r="AC29" s="76">
        <f t="shared" si="2"/>
        <v>0</v>
      </c>
    </row>
    <row r="30" spans="2:29">
      <c r="B30" s="608"/>
      <c r="C30" s="79"/>
      <c r="D30" s="79"/>
      <c r="E30" s="79"/>
      <c r="F30" s="179">
        <v>0</v>
      </c>
      <c r="G30" s="51">
        <f t="shared" si="0"/>
        <v>0</v>
      </c>
      <c r="H30" s="60"/>
      <c r="I30" s="597"/>
      <c r="J30" s="546"/>
      <c r="K30" s="423"/>
      <c r="L30" s="425"/>
      <c r="M30" s="424"/>
      <c r="O30" s="601"/>
      <c r="P30" s="67"/>
      <c r="Q30" s="57"/>
      <c r="R30" s="68"/>
      <c r="S30" s="68"/>
      <c r="T30" s="68">
        <f t="shared" si="1"/>
        <v>0</v>
      </c>
      <c r="V30" s="52"/>
      <c r="W30" s="76"/>
      <c r="Y30" s="79"/>
      <c r="Z30" s="51"/>
      <c r="AB30" s="52"/>
      <c r="AC30" s="76">
        <f t="shared" si="2"/>
        <v>0</v>
      </c>
    </row>
    <row r="31" spans="2:29">
      <c r="B31" s="608"/>
      <c r="C31" s="79"/>
      <c r="D31" s="79"/>
      <c r="E31" s="79"/>
      <c r="F31" s="179">
        <v>0</v>
      </c>
      <c r="G31" s="51">
        <f t="shared" si="0"/>
        <v>0</v>
      </c>
      <c r="H31" s="60"/>
      <c r="I31" s="597"/>
      <c r="J31" s="546"/>
      <c r="K31" s="423"/>
      <c r="L31" s="425"/>
      <c r="M31" s="424"/>
      <c r="O31" s="601"/>
      <c r="P31" s="67"/>
      <c r="Q31" s="57"/>
      <c r="R31" s="68"/>
      <c r="S31" s="68"/>
      <c r="T31" s="68">
        <f t="shared" si="1"/>
        <v>0</v>
      </c>
      <c r="V31" s="52"/>
      <c r="W31" s="76"/>
      <c r="Y31" s="79"/>
      <c r="Z31" s="51"/>
      <c r="AB31" s="52"/>
      <c r="AC31" s="76">
        <f t="shared" si="2"/>
        <v>0</v>
      </c>
    </row>
    <row r="32" spans="2:29">
      <c r="B32" s="608"/>
      <c r="C32" s="79"/>
      <c r="D32" s="79"/>
      <c r="E32" s="79"/>
      <c r="F32" s="179">
        <v>0</v>
      </c>
      <c r="G32" s="51">
        <f t="shared" si="0"/>
        <v>0</v>
      </c>
      <c r="H32" s="60"/>
      <c r="I32" s="597"/>
      <c r="J32" s="546"/>
      <c r="K32" s="423"/>
      <c r="L32" s="425"/>
      <c r="M32" s="424"/>
      <c r="O32" s="601"/>
      <c r="P32" s="67"/>
      <c r="Q32" s="57"/>
      <c r="R32" s="68"/>
      <c r="S32" s="68"/>
      <c r="T32" s="68">
        <f t="shared" si="1"/>
        <v>0</v>
      </c>
      <c r="V32" s="52"/>
      <c r="W32" s="76"/>
      <c r="Y32" s="79"/>
      <c r="Z32" s="51"/>
      <c r="AB32" s="52"/>
      <c r="AC32" s="76">
        <f t="shared" si="2"/>
        <v>0</v>
      </c>
    </row>
    <row r="33" spans="2:29">
      <c r="B33" s="608"/>
      <c r="C33" s="79"/>
      <c r="D33" s="79"/>
      <c r="E33" s="79"/>
      <c r="F33" s="179">
        <v>0</v>
      </c>
      <c r="G33" s="51">
        <f t="shared" si="0"/>
        <v>0</v>
      </c>
      <c r="H33" s="60"/>
      <c r="I33" s="597"/>
      <c r="J33" s="546"/>
      <c r="K33" s="423"/>
      <c r="L33" s="425"/>
      <c r="M33" s="424"/>
      <c r="O33" s="601"/>
      <c r="P33" s="67"/>
      <c r="Q33" s="57"/>
      <c r="R33" s="68"/>
      <c r="S33" s="68"/>
      <c r="T33" s="68">
        <f t="shared" si="1"/>
        <v>0</v>
      </c>
      <c r="V33" s="52"/>
      <c r="W33" s="76"/>
      <c r="Y33" s="79"/>
      <c r="Z33" s="51"/>
      <c r="AB33" s="52"/>
      <c r="AC33" s="76">
        <f t="shared" si="2"/>
        <v>0</v>
      </c>
    </row>
    <row r="34" spans="2:29">
      <c r="B34" s="608"/>
      <c r="C34" s="79"/>
      <c r="D34" s="79"/>
      <c r="E34" s="79"/>
      <c r="F34" s="179">
        <v>0</v>
      </c>
      <c r="G34" s="51">
        <f t="shared" si="0"/>
        <v>0</v>
      </c>
      <c r="H34" s="60"/>
      <c r="I34" s="597"/>
      <c r="J34" s="546"/>
      <c r="K34" s="423"/>
      <c r="L34" s="425"/>
      <c r="M34" s="424"/>
      <c r="O34" s="601"/>
      <c r="P34" s="67"/>
      <c r="Q34" s="57"/>
      <c r="R34" s="68"/>
      <c r="S34" s="68"/>
      <c r="T34" s="68">
        <f t="shared" si="1"/>
        <v>0</v>
      </c>
      <c r="V34" s="52"/>
      <c r="W34" s="76"/>
      <c r="Y34" s="79"/>
      <c r="Z34" s="51"/>
      <c r="AB34" s="52"/>
      <c r="AC34" s="76">
        <f t="shared" si="2"/>
        <v>0</v>
      </c>
    </row>
    <row r="35" spans="2:29">
      <c r="B35" s="608"/>
      <c r="C35" s="79"/>
      <c r="D35" s="79"/>
      <c r="E35" s="79"/>
      <c r="F35" s="179">
        <v>0</v>
      </c>
      <c r="G35" s="51">
        <f t="shared" si="0"/>
        <v>0</v>
      </c>
      <c r="H35" s="60"/>
      <c r="I35" s="598"/>
      <c r="J35" s="546"/>
      <c r="K35" s="423"/>
      <c r="L35" s="425"/>
      <c r="M35" s="424"/>
      <c r="O35" s="602"/>
      <c r="P35" s="85"/>
      <c r="Q35" s="86"/>
      <c r="R35" s="87"/>
      <c r="S35" s="88"/>
      <c r="T35" s="68">
        <f t="shared" si="1"/>
        <v>0</v>
      </c>
      <c r="V35" s="52"/>
      <c r="W35" s="76"/>
      <c r="Y35" s="79"/>
      <c r="Z35" s="51"/>
      <c r="AB35" s="52"/>
      <c r="AC35" s="76">
        <f t="shared" si="2"/>
        <v>0</v>
      </c>
    </row>
    <row r="36" spans="2:29">
      <c r="B36" s="609"/>
      <c r="C36" s="79"/>
      <c r="D36" s="79"/>
      <c r="E36" s="79"/>
      <c r="F36" s="179">
        <v>0</v>
      </c>
      <c r="G36" s="51">
        <f t="shared" si="0"/>
        <v>0</v>
      </c>
      <c r="H36" s="60"/>
      <c r="J36" s="546"/>
      <c r="K36" s="423"/>
      <c r="L36" s="425"/>
      <c r="M36" s="424"/>
      <c r="R36" s="89"/>
      <c r="V36" s="52"/>
      <c r="W36" s="76"/>
      <c r="Y36" s="79"/>
      <c r="Z36" s="51"/>
      <c r="AB36" s="52"/>
      <c r="AC36" s="76">
        <f t="shared" si="2"/>
        <v>0</v>
      </c>
    </row>
    <row r="37" spans="2:29">
      <c r="B37" s="69" t="s">
        <v>26</v>
      </c>
      <c r="C37" s="89"/>
      <c r="D37" s="333">
        <f>SUM(D4:D36)</f>
        <v>36</v>
      </c>
      <c r="E37" s="90">
        <f>G37/D37</f>
        <v>12.394722222222221</v>
      </c>
      <c r="F37" s="91"/>
      <c r="G37" s="92">
        <f>SUM(G4:G36)</f>
        <v>446.21</v>
      </c>
      <c r="J37" s="546"/>
      <c r="L37" s="425"/>
      <c r="M37" s="424"/>
      <c r="W37" s="94">
        <f>SUM(W4:W36)</f>
        <v>23.830000000000002</v>
      </c>
      <c r="Y37" s="79"/>
      <c r="Z37" s="51"/>
      <c r="AB37" s="52"/>
      <c r="AC37" s="76">
        <f t="shared" si="2"/>
        <v>0</v>
      </c>
    </row>
    <row r="38" spans="2:29">
      <c r="E38" s="93" t="s">
        <v>27</v>
      </c>
      <c r="J38" s="546"/>
      <c r="L38" s="425"/>
      <c r="M38" s="424"/>
      <c r="Z38" s="94">
        <f>SUM(Z5:Z37)</f>
        <v>0.21</v>
      </c>
    </row>
    <row r="39" spans="2:29">
      <c r="J39" s="546"/>
      <c r="L39" s="425"/>
      <c r="M39" s="424"/>
    </row>
    <row r="40" spans="2:29">
      <c r="J40" s="547"/>
      <c r="L40" s="425"/>
      <c r="M40" s="424"/>
    </row>
    <row r="41" spans="2:29">
      <c r="J41" s="547"/>
      <c r="M41" s="424"/>
    </row>
    <row r="42" spans="2:29">
      <c r="J42" s="547"/>
    </row>
    <row r="43" spans="2:29">
      <c r="J43" s="547"/>
    </row>
  </sheetData>
  <mergeCells count="9">
    <mergeCell ref="AB2:AC2"/>
    <mergeCell ref="V2:W2"/>
    <mergeCell ref="Y3:Z3"/>
    <mergeCell ref="AB3:AC3"/>
    <mergeCell ref="B4:B36"/>
    <mergeCell ref="I4:I35"/>
    <mergeCell ref="O4:O35"/>
    <mergeCell ref="B2:C2"/>
    <mergeCell ref="D2:I2"/>
  </mergeCells>
  <hyperlinks>
    <hyperlink ref="B3" location="CARTEIRA!A1" display="MRVE3" xr:uid="{00000000-0004-0000-2100-000000000000}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FFFF00"/>
  </sheetPr>
  <dimension ref="A2:AE38"/>
  <sheetViews>
    <sheetView workbookViewId="0">
      <selection activeCell="B3" sqref="B3"/>
    </sheetView>
  </sheetViews>
  <sheetFormatPr defaultColWidth="0" defaultRowHeight="15"/>
  <cols>
    <col min="1" max="1" width="1.28515625" style="104" customWidth="1"/>
    <col min="2" max="2" width="9.140625" style="104" customWidth="1"/>
    <col min="3" max="3" width="12" style="104" bestFit="1" customWidth="1"/>
    <col min="4" max="4" width="9.140625" style="104" customWidth="1"/>
    <col min="5" max="5" width="13.42578125" style="104" bestFit="1" customWidth="1"/>
    <col min="6" max="6" width="8.85546875" style="104" bestFit="1" customWidth="1"/>
    <col min="7" max="7" width="12" style="104" bestFit="1" customWidth="1"/>
    <col min="8" max="8" width="1.7109375" style="104" customWidth="1"/>
    <col min="9" max="9" width="9.140625" style="104" customWidth="1"/>
    <col min="10" max="10" width="11.7109375" style="104" bestFit="1" customWidth="1"/>
    <col min="11" max="12" width="9.140625" style="104" customWidth="1"/>
    <col min="13" max="13" width="12" style="104" bestFit="1" customWidth="1"/>
    <col min="14" max="14" width="1.28515625" style="104" customWidth="1"/>
    <col min="15" max="15" width="9.140625" style="104" customWidth="1"/>
    <col min="16" max="16" width="10.7109375" style="104" bestFit="1" customWidth="1"/>
    <col min="17" max="18" width="9.140625" style="104" customWidth="1"/>
    <col min="19" max="19" width="10.28515625" style="104" bestFit="1" customWidth="1"/>
    <col min="20" max="20" width="10.140625" style="104" bestFit="1" customWidth="1"/>
    <col min="21" max="21" width="2.42578125" style="104" customWidth="1"/>
    <col min="22" max="22" width="11.7109375" style="104" bestFit="1" customWidth="1"/>
    <col min="23" max="23" width="10.28515625" style="104" bestFit="1" customWidth="1"/>
    <col min="24" max="24" width="1.42578125" style="104" customWidth="1"/>
    <col min="25" max="25" width="10.7109375" style="104" bestFit="1" customWidth="1"/>
    <col min="26" max="27" width="9.140625" style="104" customWidth="1"/>
    <col min="28" max="28" width="10.7109375" style="104" bestFit="1" customWidth="1"/>
    <col min="29" max="29" width="10.140625" style="104" bestFit="1" customWidth="1"/>
    <col min="30" max="30" width="9.140625" style="104" customWidth="1"/>
    <col min="31" max="31" width="0" style="104" hidden="1" customWidth="1"/>
    <col min="32" max="16384" width="9.140625" style="104" hidden="1"/>
  </cols>
  <sheetData>
    <row r="2" spans="2:30">
      <c r="B2" s="637">
        <v>8801621000186</v>
      </c>
      <c r="C2" s="638"/>
      <c r="D2" s="635" t="s">
        <v>126</v>
      </c>
      <c r="E2" s="636"/>
      <c r="F2" s="636"/>
      <c r="G2" s="636"/>
      <c r="M2" s="105" t="s">
        <v>2</v>
      </c>
      <c r="S2" s="30" t="s">
        <v>3</v>
      </c>
      <c r="T2" s="32" t="s">
        <v>4</v>
      </c>
      <c r="AB2" s="620" t="s">
        <v>5</v>
      </c>
      <c r="AC2" s="620"/>
    </row>
    <row r="3" spans="2:30" ht="27.75">
      <c r="B3" s="44" t="s">
        <v>127</v>
      </c>
      <c r="C3" s="331" t="s">
        <v>7</v>
      </c>
      <c r="D3" s="331" t="s">
        <v>8</v>
      </c>
      <c r="E3" s="331" t="s">
        <v>9</v>
      </c>
      <c r="F3" s="331" t="s">
        <v>10</v>
      </c>
      <c r="G3" s="355" t="s">
        <v>11</v>
      </c>
      <c r="I3" s="44" t="str">
        <f>(B3)</f>
        <v>SYNE3</v>
      </c>
      <c r="J3" s="331" t="s">
        <v>7</v>
      </c>
      <c r="K3" s="331" t="s">
        <v>8</v>
      </c>
      <c r="L3" s="331" t="s">
        <v>9</v>
      </c>
      <c r="M3" s="331" t="s">
        <v>12</v>
      </c>
      <c r="O3" s="44" t="str">
        <f>(B3)</f>
        <v>SYNE3</v>
      </c>
      <c r="P3" s="330" t="s">
        <v>13</v>
      </c>
      <c r="Q3" s="331" t="s">
        <v>8</v>
      </c>
      <c r="R3" s="330" t="s">
        <v>14</v>
      </c>
      <c r="S3" s="331" t="s">
        <v>15</v>
      </c>
      <c r="T3" s="331" t="s">
        <v>16</v>
      </c>
      <c r="V3" s="621" t="s">
        <v>17</v>
      </c>
      <c r="W3" s="621"/>
      <c r="Y3" s="622" t="s">
        <v>18</v>
      </c>
      <c r="Z3" s="622"/>
      <c r="AA3" s="106" t="s">
        <v>19</v>
      </c>
      <c r="AB3" s="623" t="s">
        <v>20</v>
      </c>
      <c r="AC3" s="623"/>
    </row>
    <row r="4" spans="2:30">
      <c r="B4" s="624" t="s">
        <v>21</v>
      </c>
      <c r="C4" s="107">
        <v>44545</v>
      </c>
      <c r="D4" s="108">
        <v>100</v>
      </c>
      <c r="E4" s="109">
        <v>15.9</v>
      </c>
      <c r="F4" s="354">
        <v>0.46</v>
      </c>
      <c r="G4" s="352">
        <f>(D4*E4)+F4</f>
        <v>1590.46</v>
      </c>
      <c r="H4" s="30"/>
      <c r="I4" s="627" t="s">
        <v>2</v>
      </c>
      <c r="J4" s="392">
        <v>2021</v>
      </c>
      <c r="K4" s="389">
        <v>100</v>
      </c>
      <c r="L4" s="389">
        <v>15.9</v>
      </c>
      <c r="M4" s="391">
        <v>1590.46</v>
      </c>
      <c r="O4" s="630" t="s">
        <v>4</v>
      </c>
      <c r="P4" s="112"/>
      <c r="Q4" s="113"/>
      <c r="R4" s="114"/>
      <c r="S4" s="114"/>
      <c r="T4" s="114">
        <f>(R4*Q4)-S4</f>
        <v>0</v>
      </c>
      <c r="V4" s="108" t="s">
        <v>22</v>
      </c>
      <c r="W4" s="108" t="s">
        <v>23</v>
      </c>
      <c r="Y4" s="108" t="s">
        <v>22</v>
      </c>
      <c r="Z4" s="108" t="s">
        <v>23</v>
      </c>
      <c r="AA4" s="32" t="s">
        <v>24</v>
      </c>
      <c r="AB4" s="108" t="s">
        <v>25</v>
      </c>
      <c r="AC4" s="108" t="s">
        <v>23</v>
      </c>
      <c r="AD4" s="115"/>
    </row>
    <row r="5" spans="2:30">
      <c r="B5" s="625"/>
      <c r="C5" s="107">
        <v>44719</v>
      </c>
      <c r="D5" s="108">
        <v>10</v>
      </c>
      <c r="E5" s="109">
        <v>5</v>
      </c>
      <c r="F5" s="354">
        <v>0.01</v>
      </c>
      <c r="G5" s="352">
        <f t="shared" ref="G5:G36" si="0">(D5*E5)+F5</f>
        <v>50.01</v>
      </c>
      <c r="H5" s="30"/>
      <c r="I5" s="628"/>
      <c r="J5" s="392">
        <v>2022</v>
      </c>
      <c r="K5" s="389">
        <v>120</v>
      </c>
      <c r="L5" s="389">
        <v>14.02</v>
      </c>
      <c r="M5" s="391">
        <v>1682.49</v>
      </c>
      <c r="O5" s="631"/>
      <c r="P5" s="118"/>
      <c r="Q5" s="119"/>
      <c r="R5" s="120"/>
      <c r="S5" s="120"/>
      <c r="T5" s="114">
        <f t="shared" ref="T5:T35" si="1">(R5*Q5)-S5</f>
        <v>0</v>
      </c>
      <c r="V5" s="121">
        <v>44558</v>
      </c>
      <c r="W5" s="122">
        <v>818.89</v>
      </c>
      <c r="Y5" s="121"/>
      <c r="Z5" s="109"/>
      <c r="AA5" s="32"/>
      <c r="AB5" s="121"/>
      <c r="AC5" s="122"/>
    </row>
    <row r="6" spans="2:30">
      <c r="B6" s="625"/>
      <c r="C6" s="107">
        <v>44726</v>
      </c>
      <c r="D6" s="108">
        <v>10</v>
      </c>
      <c r="E6" s="109">
        <v>4.2</v>
      </c>
      <c r="F6" s="354">
        <v>0.02</v>
      </c>
      <c r="G6" s="352">
        <f t="shared" si="0"/>
        <v>42.02</v>
      </c>
      <c r="H6" s="30"/>
      <c r="I6" s="628"/>
      <c r="J6" s="392"/>
      <c r="K6" s="389"/>
      <c r="L6" s="389"/>
      <c r="M6" s="391"/>
      <c r="O6" s="631"/>
      <c r="P6" s="112"/>
      <c r="Q6" s="113"/>
      <c r="R6" s="114"/>
      <c r="S6" s="114"/>
      <c r="T6" s="114">
        <f t="shared" si="1"/>
        <v>0</v>
      </c>
      <c r="V6" s="371"/>
      <c r="W6" s="372"/>
      <c r="Y6" s="121"/>
      <c r="Z6" s="109"/>
      <c r="AA6" s="32"/>
      <c r="AB6" s="125"/>
      <c r="AC6" s="122"/>
    </row>
    <row r="7" spans="2:30">
      <c r="B7" s="625"/>
      <c r="C7" s="107">
        <v>45160</v>
      </c>
      <c r="D7" s="108">
        <v>10</v>
      </c>
      <c r="E7" s="109">
        <v>4.03</v>
      </c>
      <c r="F7" s="354">
        <v>0</v>
      </c>
      <c r="G7" s="352">
        <f t="shared" si="0"/>
        <v>40.300000000000004</v>
      </c>
      <c r="H7" s="30"/>
      <c r="I7" s="628"/>
      <c r="J7" s="392"/>
      <c r="K7" s="389"/>
      <c r="L7" s="389"/>
      <c r="M7" s="391"/>
      <c r="O7" s="631"/>
      <c r="P7" s="112"/>
      <c r="Q7" s="113"/>
      <c r="R7" s="114"/>
      <c r="S7" s="114"/>
      <c r="T7" s="114">
        <f t="shared" si="1"/>
        <v>0</v>
      </c>
      <c r="V7" s="121">
        <v>44711</v>
      </c>
      <c r="W7" s="122">
        <v>52.4</v>
      </c>
      <c r="Y7" s="126"/>
      <c r="Z7" s="109"/>
      <c r="AB7" s="108"/>
      <c r="AC7" s="122"/>
    </row>
    <row r="8" spans="2:30">
      <c r="B8" s="625"/>
      <c r="C8" s="107"/>
      <c r="D8" s="108"/>
      <c r="E8" s="109"/>
      <c r="F8" s="354">
        <v>0</v>
      </c>
      <c r="G8" s="352">
        <f t="shared" si="0"/>
        <v>0</v>
      </c>
      <c r="H8" s="30"/>
      <c r="I8" s="628"/>
      <c r="J8" s="392"/>
      <c r="K8" s="389"/>
      <c r="L8" s="389"/>
      <c r="M8" s="391"/>
      <c r="O8" s="631"/>
      <c r="P8" s="112"/>
      <c r="Q8" s="113"/>
      <c r="R8" s="114"/>
      <c r="S8" s="114"/>
      <c r="T8" s="114">
        <f t="shared" si="1"/>
        <v>0</v>
      </c>
      <c r="V8" s="115"/>
      <c r="W8" s="159"/>
      <c r="Y8" s="126"/>
      <c r="Z8" s="109"/>
      <c r="AB8" s="108"/>
      <c r="AC8" s="122"/>
    </row>
    <row r="9" spans="2:30">
      <c r="B9" s="625"/>
      <c r="C9" s="107"/>
      <c r="D9" s="108"/>
      <c r="E9" s="109"/>
      <c r="F9" s="354">
        <v>0</v>
      </c>
      <c r="G9" s="352">
        <f t="shared" si="0"/>
        <v>0</v>
      </c>
      <c r="H9" s="30"/>
      <c r="I9" s="628"/>
      <c r="J9" s="392"/>
      <c r="K9" s="389"/>
      <c r="L9" s="389"/>
      <c r="M9" s="391"/>
      <c r="O9" s="631"/>
      <c r="P9" s="112"/>
      <c r="Q9" s="113"/>
      <c r="R9" s="114"/>
      <c r="S9" s="114"/>
      <c r="T9" s="114">
        <f t="shared" si="1"/>
        <v>0</v>
      </c>
      <c r="V9" s="108"/>
      <c r="W9" s="122"/>
      <c r="Y9" s="126"/>
      <c r="Z9" s="109"/>
      <c r="AB9" s="108"/>
      <c r="AC9" s="122"/>
    </row>
    <row r="10" spans="2:30">
      <c r="B10" s="625"/>
      <c r="C10" s="107"/>
      <c r="D10" s="108"/>
      <c r="E10" s="109"/>
      <c r="F10" s="354">
        <v>0</v>
      </c>
      <c r="G10" s="352">
        <f t="shared" si="0"/>
        <v>0</v>
      </c>
      <c r="H10" s="30"/>
      <c r="I10" s="628"/>
      <c r="J10" s="392"/>
      <c r="K10" s="389"/>
      <c r="L10" s="389"/>
      <c r="M10" s="391"/>
      <c r="O10" s="631"/>
      <c r="P10" s="112"/>
      <c r="Q10" s="113"/>
      <c r="R10" s="114"/>
      <c r="S10" s="114"/>
      <c r="T10" s="114">
        <f t="shared" si="1"/>
        <v>0</v>
      </c>
      <c r="V10" s="108"/>
      <c r="W10" s="122"/>
      <c r="Y10" s="126"/>
      <c r="Z10" s="109"/>
      <c r="AB10" s="108"/>
      <c r="AC10" s="122"/>
    </row>
    <row r="11" spans="2:30">
      <c r="B11" s="625"/>
      <c r="C11" s="126"/>
      <c r="D11" s="126"/>
      <c r="E11" s="126"/>
      <c r="F11" s="354">
        <v>0</v>
      </c>
      <c r="G11" s="352">
        <f t="shared" si="0"/>
        <v>0</v>
      </c>
      <c r="H11" s="30"/>
      <c r="I11" s="628"/>
      <c r="J11" s="392"/>
      <c r="K11" s="389"/>
      <c r="L11" s="389"/>
      <c r="M11" s="391"/>
      <c r="O11" s="631"/>
      <c r="P11" s="112"/>
      <c r="Q11" s="113"/>
      <c r="R11" s="114"/>
      <c r="S11" s="114"/>
      <c r="T11" s="114">
        <f t="shared" si="1"/>
        <v>0</v>
      </c>
      <c r="V11" s="108"/>
      <c r="W11" s="122"/>
      <c r="Y11" s="126"/>
      <c r="Z11" s="109"/>
      <c r="AB11" s="108"/>
      <c r="AC11" s="122"/>
    </row>
    <row r="12" spans="2:30">
      <c r="B12" s="625"/>
      <c r="C12" s="126"/>
      <c r="D12" s="126"/>
      <c r="E12" s="126"/>
      <c r="F12" s="354">
        <v>0</v>
      </c>
      <c r="G12" s="353">
        <f t="shared" si="0"/>
        <v>0</v>
      </c>
      <c r="H12" s="30"/>
      <c r="I12" s="628"/>
      <c r="J12" s="392"/>
      <c r="K12" s="389"/>
      <c r="L12" s="389"/>
      <c r="M12" s="391"/>
      <c r="O12" s="631"/>
      <c r="P12" s="112"/>
      <c r="Q12" s="113"/>
      <c r="R12" s="114"/>
      <c r="S12" s="114"/>
      <c r="T12" s="114">
        <f t="shared" si="1"/>
        <v>0</v>
      </c>
      <c r="V12" s="108"/>
      <c r="W12" s="122"/>
      <c r="Y12" s="126"/>
      <c r="Z12" s="109"/>
      <c r="AB12" s="108"/>
      <c r="AC12" s="122"/>
    </row>
    <row r="13" spans="2:30">
      <c r="B13" s="625"/>
      <c r="C13" s="126"/>
      <c r="D13" s="126"/>
      <c r="E13" s="126"/>
      <c r="F13" s="354">
        <v>0</v>
      </c>
      <c r="G13" s="353">
        <f t="shared" si="0"/>
        <v>0</v>
      </c>
      <c r="H13" s="30"/>
      <c r="I13" s="628"/>
      <c r="J13" s="392"/>
      <c r="K13" s="389"/>
      <c r="L13" s="389"/>
      <c r="M13" s="391"/>
      <c r="O13" s="631"/>
      <c r="P13" s="112"/>
      <c r="Q13" s="113"/>
      <c r="R13" s="114"/>
      <c r="S13" s="114"/>
      <c r="T13" s="114">
        <f t="shared" si="1"/>
        <v>0</v>
      </c>
      <c r="V13" s="108"/>
      <c r="W13" s="122"/>
      <c r="Y13" s="126"/>
      <c r="Z13" s="109"/>
      <c r="AB13" s="108"/>
      <c r="AC13" s="122"/>
    </row>
    <row r="14" spans="2:30">
      <c r="B14" s="625"/>
      <c r="C14" s="126"/>
      <c r="D14" s="126"/>
      <c r="E14" s="126"/>
      <c r="F14" s="110">
        <v>0</v>
      </c>
      <c r="G14" s="356">
        <f t="shared" si="0"/>
        <v>0</v>
      </c>
      <c r="H14" s="30"/>
      <c r="I14" s="628"/>
      <c r="J14" s="392"/>
      <c r="K14" s="389"/>
      <c r="L14" s="389"/>
      <c r="M14" s="391"/>
      <c r="O14" s="631"/>
      <c r="P14" s="112"/>
      <c r="Q14" s="113"/>
      <c r="R14" s="114"/>
      <c r="S14" s="114"/>
      <c r="T14" s="114">
        <f t="shared" si="1"/>
        <v>0</v>
      </c>
      <c r="V14" s="108"/>
      <c r="W14" s="122"/>
      <c r="Y14" s="126"/>
      <c r="Z14" s="109"/>
      <c r="AB14" s="108"/>
      <c r="AC14" s="122"/>
    </row>
    <row r="15" spans="2:30">
      <c r="B15" s="625"/>
      <c r="C15" s="126"/>
      <c r="D15" s="126"/>
      <c r="E15" s="126"/>
      <c r="F15" s="110">
        <v>0</v>
      </c>
      <c r="G15" s="138">
        <f t="shared" si="0"/>
        <v>0</v>
      </c>
      <c r="H15" s="30"/>
      <c r="I15" s="628"/>
      <c r="J15" s="392"/>
      <c r="K15" s="389"/>
      <c r="L15" s="389"/>
      <c r="M15" s="391"/>
      <c r="O15" s="631"/>
      <c r="P15" s="112"/>
      <c r="Q15" s="113"/>
      <c r="R15" s="114"/>
      <c r="S15" s="114"/>
      <c r="T15" s="114">
        <f t="shared" si="1"/>
        <v>0</v>
      </c>
      <c r="V15" s="108"/>
      <c r="W15" s="122"/>
      <c r="Y15" s="126"/>
      <c r="Z15" s="109"/>
      <c r="AB15" s="108"/>
      <c r="AC15" s="122"/>
    </row>
    <row r="16" spans="2:30">
      <c r="B16" s="625"/>
      <c r="C16" s="126"/>
      <c r="D16" s="126"/>
      <c r="E16" s="126"/>
      <c r="F16" s="110">
        <v>0</v>
      </c>
      <c r="G16" s="138">
        <f t="shared" si="0"/>
        <v>0</v>
      </c>
      <c r="H16" s="30"/>
      <c r="I16" s="628"/>
      <c r="J16" s="392"/>
      <c r="K16" s="389"/>
      <c r="L16" s="389"/>
      <c r="M16" s="391"/>
      <c r="O16" s="631"/>
      <c r="P16" s="112"/>
      <c r="Q16" s="113"/>
      <c r="R16" s="114"/>
      <c r="S16" s="114"/>
      <c r="T16" s="114">
        <f t="shared" si="1"/>
        <v>0</v>
      </c>
      <c r="V16" s="108"/>
      <c r="W16" s="122"/>
      <c r="Y16" s="126"/>
      <c r="Z16" s="109"/>
      <c r="AB16" s="108"/>
      <c r="AC16" s="122"/>
    </row>
    <row r="17" spans="2:29">
      <c r="B17" s="625"/>
      <c r="C17" s="126"/>
      <c r="D17" s="126"/>
      <c r="E17" s="126"/>
      <c r="F17" s="110">
        <v>0</v>
      </c>
      <c r="G17" s="138">
        <f t="shared" si="0"/>
        <v>0</v>
      </c>
      <c r="H17" s="30"/>
      <c r="I17" s="628"/>
      <c r="J17" s="392"/>
      <c r="K17" s="389"/>
      <c r="L17" s="389"/>
      <c r="M17" s="391"/>
      <c r="O17" s="631"/>
      <c r="P17" s="112"/>
      <c r="Q17" s="113"/>
      <c r="R17" s="114"/>
      <c r="S17" s="114"/>
      <c r="T17" s="114">
        <f t="shared" si="1"/>
        <v>0</v>
      </c>
      <c r="V17" s="108"/>
      <c r="W17" s="122"/>
      <c r="Y17" s="126"/>
      <c r="Z17" s="109"/>
      <c r="AB17" s="108"/>
      <c r="AC17" s="122"/>
    </row>
    <row r="18" spans="2:29">
      <c r="B18" s="625"/>
      <c r="C18" s="126"/>
      <c r="D18" s="126"/>
      <c r="E18" s="126"/>
      <c r="F18" s="110">
        <v>0</v>
      </c>
      <c r="G18" s="138">
        <f t="shared" si="0"/>
        <v>0</v>
      </c>
      <c r="H18" s="30"/>
      <c r="I18" s="628"/>
      <c r="J18" s="392"/>
      <c r="K18" s="389"/>
      <c r="L18" s="389"/>
      <c r="M18" s="391"/>
      <c r="O18" s="631"/>
      <c r="P18" s="112"/>
      <c r="Q18" s="113"/>
      <c r="R18" s="114"/>
      <c r="S18" s="114"/>
      <c r="T18" s="114">
        <f t="shared" si="1"/>
        <v>0</v>
      </c>
      <c r="V18" s="108"/>
      <c r="W18" s="122"/>
      <c r="Y18" s="126"/>
      <c r="Z18" s="109"/>
      <c r="AB18" s="108"/>
      <c r="AC18" s="122"/>
    </row>
    <row r="19" spans="2:29">
      <c r="B19" s="625"/>
      <c r="C19" s="126"/>
      <c r="D19" s="126"/>
      <c r="E19" s="126"/>
      <c r="F19" s="110">
        <v>0</v>
      </c>
      <c r="G19" s="138">
        <f t="shared" si="0"/>
        <v>0</v>
      </c>
      <c r="H19" s="30"/>
      <c r="I19" s="628"/>
      <c r="J19" s="392"/>
      <c r="K19" s="389"/>
      <c r="L19" s="389"/>
      <c r="M19" s="391"/>
      <c r="O19" s="631"/>
      <c r="P19" s="112"/>
      <c r="Q19" s="113"/>
      <c r="R19" s="114"/>
      <c r="S19" s="114"/>
      <c r="T19" s="114">
        <f t="shared" si="1"/>
        <v>0</v>
      </c>
      <c r="V19" s="108"/>
      <c r="W19" s="122"/>
      <c r="Y19" s="126"/>
      <c r="Z19" s="109"/>
      <c r="AB19" s="108"/>
      <c r="AC19" s="122"/>
    </row>
    <row r="20" spans="2:29">
      <c r="B20" s="625"/>
      <c r="C20" s="126"/>
      <c r="D20" s="126"/>
      <c r="E20" s="126"/>
      <c r="F20" s="110">
        <v>0</v>
      </c>
      <c r="G20" s="138">
        <f t="shared" si="0"/>
        <v>0</v>
      </c>
      <c r="H20" s="30"/>
      <c r="I20" s="628"/>
      <c r="J20" s="392"/>
      <c r="K20" s="389"/>
      <c r="L20" s="389"/>
      <c r="M20" s="391"/>
      <c r="O20" s="631"/>
      <c r="P20" s="112"/>
      <c r="Q20" s="113"/>
      <c r="R20" s="114"/>
      <c r="S20" s="114"/>
      <c r="T20" s="114">
        <f t="shared" si="1"/>
        <v>0</v>
      </c>
      <c r="V20" s="108"/>
      <c r="W20" s="122"/>
      <c r="Y20" s="126"/>
      <c r="Z20" s="109"/>
      <c r="AB20" s="108"/>
      <c r="AC20" s="122"/>
    </row>
    <row r="21" spans="2:29">
      <c r="B21" s="625"/>
      <c r="C21" s="126"/>
      <c r="D21" s="126"/>
      <c r="E21" s="126"/>
      <c r="F21" s="110">
        <v>0</v>
      </c>
      <c r="G21" s="138">
        <f t="shared" si="0"/>
        <v>0</v>
      </c>
      <c r="H21" s="30"/>
      <c r="I21" s="628"/>
      <c r="J21" s="392"/>
      <c r="K21" s="389"/>
      <c r="L21" s="389"/>
      <c r="M21" s="391"/>
      <c r="O21" s="631"/>
      <c r="P21" s="112"/>
      <c r="Q21" s="113"/>
      <c r="R21" s="114"/>
      <c r="S21" s="114"/>
      <c r="T21" s="114">
        <f t="shared" si="1"/>
        <v>0</v>
      </c>
      <c r="V21" s="108"/>
      <c r="W21" s="122"/>
      <c r="Y21" s="126"/>
      <c r="Z21" s="109"/>
      <c r="AB21" s="108"/>
      <c r="AC21" s="122"/>
    </row>
    <row r="22" spans="2:29">
      <c r="B22" s="625"/>
      <c r="C22" s="126"/>
      <c r="D22" s="126"/>
      <c r="E22" s="126"/>
      <c r="F22" s="110">
        <v>0</v>
      </c>
      <c r="G22" s="138">
        <f t="shared" si="0"/>
        <v>0</v>
      </c>
      <c r="H22" s="30"/>
      <c r="I22" s="628"/>
      <c r="J22" s="392"/>
      <c r="K22" s="389"/>
      <c r="L22" s="389"/>
      <c r="M22" s="391"/>
      <c r="O22" s="631"/>
      <c r="P22" s="112"/>
      <c r="Q22" s="113"/>
      <c r="R22" s="114"/>
      <c r="S22" s="114"/>
      <c r="T22" s="114">
        <f t="shared" si="1"/>
        <v>0</v>
      </c>
      <c r="V22" s="108"/>
      <c r="W22" s="122"/>
      <c r="Y22" s="126"/>
      <c r="Z22" s="109"/>
      <c r="AB22" s="108"/>
      <c r="AC22" s="122"/>
    </row>
    <row r="23" spans="2:29">
      <c r="B23" s="625"/>
      <c r="C23" s="126"/>
      <c r="D23" s="126"/>
      <c r="E23" s="126"/>
      <c r="F23" s="110">
        <v>0</v>
      </c>
      <c r="G23" s="138">
        <f t="shared" si="0"/>
        <v>0</v>
      </c>
      <c r="H23" s="30"/>
      <c r="I23" s="628"/>
      <c r="J23" s="392"/>
      <c r="K23" s="389"/>
      <c r="L23" s="389"/>
      <c r="M23" s="391"/>
      <c r="O23" s="631"/>
      <c r="P23" s="112"/>
      <c r="Q23" s="113"/>
      <c r="R23" s="114"/>
      <c r="S23" s="114"/>
      <c r="T23" s="114">
        <f t="shared" si="1"/>
        <v>0</v>
      </c>
      <c r="V23" s="108"/>
      <c r="W23" s="122"/>
      <c r="Y23" s="126"/>
      <c r="Z23" s="109"/>
      <c r="AB23" s="108"/>
      <c r="AC23" s="122"/>
    </row>
    <row r="24" spans="2:29">
      <c r="B24" s="625"/>
      <c r="C24" s="126"/>
      <c r="D24" s="126"/>
      <c r="E24" s="126"/>
      <c r="F24" s="110">
        <v>0</v>
      </c>
      <c r="G24" s="138">
        <f t="shared" si="0"/>
        <v>0</v>
      </c>
      <c r="H24" s="30"/>
      <c r="I24" s="628"/>
      <c r="J24" s="392"/>
      <c r="K24" s="389"/>
      <c r="L24" s="389"/>
      <c r="M24" s="391"/>
      <c r="O24" s="631"/>
      <c r="P24" s="112"/>
      <c r="Q24" s="113"/>
      <c r="R24" s="114"/>
      <c r="S24" s="114"/>
      <c r="T24" s="114">
        <f t="shared" si="1"/>
        <v>0</v>
      </c>
      <c r="V24" s="108"/>
      <c r="W24" s="122"/>
      <c r="Y24" s="126"/>
      <c r="Z24" s="109"/>
      <c r="AB24" s="108"/>
      <c r="AC24" s="122"/>
    </row>
    <row r="25" spans="2:29">
      <c r="B25" s="625"/>
      <c r="C25" s="126"/>
      <c r="D25" s="126"/>
      <c r="E25" s="126"/>
      <c r="F25" s="110">
        <v>0</v>
      </c>
      <c r="G25" s="138">
        <f t="shared" si="0"/>
        <v>0</v>
      </c>
      <c r="H25" s="30"/>
      <c r="I25" s="628"/>
      <c r="J25" s="392"/>
      <c r="K25" s="389"/>
      <c r="L25" s="389"/>
      <c r="M25" s="391"/>
      <c r="O25" s="631"/>
      <c r="P25" s="112"/>
      <c r="Q25" s="113"/>
      <c r="R25" s="114"/>
      <c r="S25" s="114"/>
      <c r="T25" s="114">
        <f t="shared" si="1"/>
        <v>0</v>
      </c>
      <c r="V25" s="108"/>
      <c r="W25" s="122"/>
      <c r="Y25" s="126"/>
      <c r="Z25" s="109"/>
      <c r="AB25" s="108"/>
      <c r="AC25" s="122"/>
    </row>
    <row r="26" spans="2:29">
      <c r="B26" s="625"/>
      <c r="C26" s="126"/>
      <c r="D26" s="126"/>
      <c r="E26" s="126"/>
      <c r="F26" s="110">
        <v>0</v>
      </c>
      <c r="G26" s="138">
        <f t="shared" si="0"/>
        <v>0</v>
      </c>
      <c r="H26" s="30"/>
      <c r="I26" s="628"/>
      <c r="J26" s="392"/>
      <c r="K26" s="389"/>
      <c r="L26" s="389"/>
      <c r="M26" s="391"/>
      <c r="O26" s="631"/>
      <c r="P26" s="112"/>
      <c r="Q26" s="113"/>
      <c r="R26" s="114"/>
      <c r="S26" s="114"/>
      <c r="T26" s="114">
        <f t="shared" si="1"/>
        <v>0</v>
      </c>
      <c r="V26" s="108"/>
      <c r="W26" s="122"/>
      <c r="Y26" s="126"/>
      <c r="Z26" s="109"/>
      <c r="AB26" s="108"/>
      <c r="AC26" s="122"/>
    </row>
    <row r="27" spans="2:29">
      <c r="B27" s="625"/>
      <c r="C27" s="126"/>
      <c r="D27" s="126"/>
      <c r="E27" s="126"/>
      <c r="F27" s="110">
        <v>0</v>
      </c>
      <c r="G27" s="138">
        <f t="shared" si="0"/>
        <v>0</v>
      </c>
      <c r="H27" s="30"/>
      <c r="I27" s="628"/>
      <c r="J27" s="392"/>
      <c r="K27" s="389"/>
      <c r="L27" s="389"/>
      <c r="M27" s="391"/>
      <c r="O27" s="631"/>
      <c r="P27" s="112"/>
      <c r="Q27" s="113"/>
      <c r="R27" s="114"/>
      <c r="S27" s="114"/>
      <c r="T27" s="114">
        <f t="shared" si="1"/>
        <v>0</v>
      </c>
      <c r="V27" s="108"/>
      <c r="W27" s="122"/>
      <c r="Y27" s="126"/>
      <c r="Z27" s="109"/>
      <c r="AB27" s="108"/>
      <c r="AC27" s="122"/>
    </row>
    <row r="28" spans="2:29">
      <c r="B28" s="625"/>
      <c r="C28" s="126"/>
      <c r="D28" s="126"/>
      <c r="E28" s="126"/>
      <c r="F28" s="110">
        <v>0</v>
      </c>
      <c r="G28" s="138">
        <f t="shared" si="0"/>
        <v>0</v>
      </c>
      <c r="H28" s="30"/>
      <c r="I28" s="628"/>
      <c r="J28" s="392"/>
      <c r="K28" s="389"/>
      <c r="L28" s="389"/>
      <c r="M28" s="391"/>
      <c r="O28" s="631"/>
      <c r="P28" s="112"/>
      <c r="Q28" s="113"/>
      <c r="R28" s="114"/>
      <c r="S28" s="114"/>
      <c r="T28" s="114">
        <f t="shared" si="1"/>
        <v>0</v>
      </c>
      <c r="V28" s="108"/>
      <c r="W28" s="122"/>
      <c r="Y28" s="126"/>
      <c r="Z28" s="109"/>
      <c r="AB28" s="108"/>
      <c r="AC28" s="122"/>
    </row>
    <row r="29" spans="2:29">
      <c r="B29" s="625"/>
      <c r="C29" s="126"/>
      <c r="D29" s="126"/>
      <c r="E29" s="126"/>
      <c r="F29" s="110">
        <v>0</v>
      </c>
      <c r="G29" s="138">
        <f t="shared" si="0"/>
        <v>0</v>
      </c>
      <c r="H29" s="30"/>
      <c r="I29" s="628"/>
      <c r="J29" s="392"/>
      <c r="K29" s="389"/>
      <c r="L29" s="389"/>
      <c r="M29" s="391"/>
      <c r="O29" s="631"/>
      <c r="P29" s="112"/>
      <c r="Q29" s="113"/>
      <c r="R29" s="114"/>
      <c r="S29" s="114"/>
      <c r="T29" s="114">
        <f t="shared" si="1"/>
        <v>0</v>
      </c>
      <c r="V29" s="108"/>
      <c r="W29" s="122"/>
      <c r="Y29" s="126"/>
      <c r="Z29" s="109"/>
      <c r="AB29" s="108"/>
      <c r="AC29" s="122"/>
    </row>
    <row r="30" spans="2:29">
      <c r="B30" s="625"/>
      <c r="C30" s="126"/>
      <c r="D30" s="126"/>
      <c r="E30" s="126"/>
      <c r="F30" s="110">
        <v>0</v>
      </c>
      <c r="G30" s="138">
        <f t="shared" si="0"/>
        <v>0</v>
      </c>
      <c r="H30" s="30"/>
      <c r="I30" s="628"/>
      <c r="J30" s="392"/>
      <c r="K30" s="389"/>
      <c r="L30" s="389"/>
      <c r="M30" s="391"/>
      <c r="O30" s="631"/>
      <c r="P30" s="112"/>
      <c r="Q30" s="113"/>
      <c r="R30" s="114"/>
      <c r="S30" s="114"/>
      <c r="T30" s="114">
        <f t="shared" si="1"/>
        <v>0</v>
      </c>
      <c r="V30" s="108"/>
      <c r="W30" s="122"/>
      <c r="Y30" s="126"/>
      <c r="Z30" s="109"/>
      <c r="AB30" s="108"/>
      <c r="AC30" s="122"/>
    </row>
    <row r="31" spans="2:29">
      <c r="B31" s="625"/>
      <c r="C31" s="126"/>
      <c r="D31" s="126"/>
      <c r="E31" s="126"/>
      <c r="F31" s="110">
        <v>0</v>
      </c>
      <c r="G31" s="138">
        <f t="shared" si="0"/>
        <v>0</v>
      </c>
      <c r="H31" s="30"/>
      <c r="I31" s="628"/>
      <c r="J31" s="392"/>
      <c r="K31" s="389"/>
      <c r="L31" s="389"/>
      <c r="M31" s="391"/>
      <c r="O31" s="631"/>
      <c r="P31" s="112"/>
      <c r="Q31" s="113"/>
      <c r="R31" s="114"/>
      <c r="S31" s="114"/>
      <c r="T31" s="114">
        <f t="shared" si="1"/>
        <v>0</v>
      </c>
      <c r="V31" s="108"/>
      <c r="W31" s="122"/>
      <c r="Y31" s="126"/>
      <c r="Z31" s="109"/>
      <c r="AB31" s="108"/>
      <c r="AC31" s="122"/>
    </row>
    <row r="32" spans="2:29">
      <c r="B32" s="625"/>
      <c r="C32" s="126"/>
      <c r="D32" s="126"/>
      <c r="E32" s="126"/>
      <c r="F32" s="110">
        <v>0</v>
      </c>
      <c r="G32" s="138">
        <f t="shared" si="0"/>
        <v>0</v>
      </c>
      <c r="H32" s="30"/>
      <c r="I32" s="628"/>
      <c r="J32" s="392"/>
      <c r="K32" s="389"/>
      <c r="L32" s="389"/>
      <c r="M32" s="391"/>
      <c r="O32" s="631"/>
      <c r="P32" s="112"/>
      <c r="Q32" s="113"/>
      <c r="R32" s="114"/>
      <c r="S32" s="114"/>
      <c r="T32" s="114">
        <f t="shared" si="1"/>
        <v>0</v>
      </c>
      <c r="V32" s="108"/>
      <c r="W32" s="122"/>
      <c r="Y32" s="126"/>
      <c r="Z32" s="109"/>
      <c r="AB32" s="108"/>
      <c r="AC32" s="122"/>
    </row>
    <row r="33" spans="2:29">
      <c r="B33" s="625"/>
      <c r="C33" s="126"/>
      <c r="D33" s="126"/>
      <c r="E33" s="126"/>
      <c r="F33" s="110">
        <v>0</v>
      </c>
      <c r="G33" s="138">
        <f t="shared" si="0"/>
        <v>0</v>
      </c>
      <c r="H33" s="30"/>
      <c r="I33" s="628"/>
      <c r="J33" s="392"/>
      <c r="K33" s="389"/>
      <c r="L33" s="389"/>
      <c r="M33" s="391"/>
      <c r="O33" s="631"/>
      <c r="P33" s="112"/>
      <c r="Q33" s="113"/>
      <c r="R33" s="114"/>
      <c r="S33" s="114"/>
      <c r="T33" s="114">
        <f t="shared" si="1"/>
        <v>0</v>
      </c>
      <c r="V33" s="108"/>
      <c r="W33" s="122"/>
      <c r="Y33" s="126"/>
      <c r="Z33" s="109"/>
      <c r="AB33" s="108"/>
      <c r="AC33" s="122"/>
    </row>
    <row r="34" spans="2:29">
      <c r="B34" s="625"/>
      <c r="C34" s="126"/>
      <c r="D34" s="126"/>
      <c r="E34" s="126"/>
      <c r="F34" s="110">
        <v>0</v>
      </c>
      <c r="G34" s="138">
        <f t="shared" si="0"/>
        <v>0</v>
      </c>
      <c r="H34" s="30"/>
      <c r="I34" s="628"/>
      <c r="J34" s="392"/>
      <c r="K34" s="389"/>
      <c r="L34" s="389"/>
      <c r="M34" s="391"/>
      <c r="O34" s="631"/>
      <c r="P34" s="112"/>
      <c r="Q34" s="113"/>
      <c r="R34" s="114"/>
      <c r="S34" s="114"/>
      <c r="T34" s="114">
        <f t="shared" si="1"/>
        <v>0</v>
      </c>
      <c r="V34" s="108"/>
      <c r="W34" s="122"/>
      <c r="Y34" s="126"/>
      <c r="Z34" s="109"/>
      <c r="AB34" s="108"/>
      <c r="AC34" s="122"/>
    </row>
    <row r="35" spans="2:29">
      <c r="B35" s="625"/>
      <c r="C35" s="126"/>
      <c r="D35" s="126"/>
      <c r="E35" s="126"/>
      <c r="F35" s="110">
        <v>0</v>
      </c>
      <c r="G35" s="138">
        <f t="shared" si="0"/>
        <v>0</v>
      </c>
      <c r="H35" s="30"/>
      <c r="I35" s="629"/>
      <c r="J35" s="392"/>
      <c r="K35" s="389"/>
      <c r="L35" s="389"/>
      <c r="M35" s="391"/>
      <c r="O35" s="632"/>
      <c r="P35" s="130"/>
      <c r="Q35" s="131"/>
      <c r="R35" s="132"/>
      <c r="S35" s="133"/>
      <c r="T35" s="114">
        <f t="shared" si="1"/>
        <v>0</v>
      </c>
      <c r="V35" s="108"/>
      <c r="W35" s="122"/>
      <c r="Y35" s="126"/>
      <c r="Z35" s="109"/>
      <c r="AB35" s="108"/>
      <c r="AC35" s="122"/>
    </row>
    <row r="36" spans="2:29">
      <c r="B36" s="626"/>
      <c r="C36" s="126"/>
      <c r="D36" s="126"/>
      <c r="E36" s="126"/>
      <c r="F36" s="110">
        <v>0</v>
      </c>
      <c r="G36" s="138">
        <f t="shared" si="0"/>
        <v>0</v>
      </c>
      <c r="H36" s="30"/>
      <c r="R36" s="134"/>
      <c r="V36" s="108"/>
      <c r="W36" s="122"/>
      <c r="Y36" s="126"/>
      <c r="Z36" s="109"/>
      <c r="AB36" s="108"/>
      <c r="AC36" s="122"/>
    </row>
    <row r="37" spans="2:29">
      <c r="B37" s="115" t="s">
        <v>26</v>
      </c>
      <c r="C37" s="134"/>
      <c r="D37" s="135">
        <f>SUM(D4:D36)</f>
        <v>130</v>
      </c>
      <c r="E37" s="136">
        <f>G37/D37</f>
        <v>13.252230769230769</v>
      </c>
      <c r="F37" s="137"/>
      <c r="G37" s="138">
        <f>SUM(G4:G36)</f>
        <v>1722.79</v>
      </c>
      <c r="V37" s="108"/>
      <c r="W37" s="122"/>
      <c r="Y37" s="126"/>
      <c r="Z37" s="109"/>
      <c r="AB37" s="108"/>
      <c r="AC37" s="122"/>
    </row>
    <row r="38" spans="2:29">
      <c r="E38" s="139" t="s">
        <v>27</v>
      </c>
      <c r="W38" s="140">
        <f>SUM(W5:W37)</f>
        <v>871.29</v>
      </c>
      <c r="Z38" s="140">
        <f>SUM(Z5:Z37)</f>
        <v>0</v>
      </c>
    </row>
  </sheetData>
  <mergeCells count="9">
    <mergeCell ref="AB2:AC2"/>
    <mergeCell ref="V3:W3"/>
    <mergeCell ref="Y3:Z3"/>
    <mergeCell ref="AB3:AC3"/>
    <mergeCell ref="B4:B36"/>
    <mergeCell ref="I4:I35"/>
    <mergeCell ref="O4:O35"/>
    <mergeCell ref="B2:C2"/>
    <mergeCell ref="D2:G2"/>
  </mergeCells>
  <hyperlinks>
    <hyperlink ref="V3:W3" location="DIVIDENDO!A1" display="DIVIDENDO" xr:uid="{00000000-0004-0000-2200-000000000000}"/>
    <hyperlink ref="B3" location="CARTEIRA!A1" display="CARTEIRA!A1" xr:uid="{00000000-0004-0000-2200-000001000000}"/>
  </hyperlinks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Planilha27">
    <tabColor rgb="FFFF0000"/>
  </sheetPr>
  <dimension ref="A2:AE38"/>
  <sheetViews>
    <sheetView zoomScale="80" zoomScaleNormal="80" workbookViewId="0">
      <selection activeCell="B3" sqref="B3"/>
    </sheetView>
  </sheetViews>
  <sheetFormatPr defaultColWidth="0" defaultRowHeight="15"/>
  <cols>
    <col min="1" max="1" width="1.28515625" style="58" customWidth="1"/>
    <col min="2" max="2" width="9.140625" style="58" customWidth="1"/>
    <col min="3" max="3" width="11.42578125" style="58" bestFit="1" customWidth="1"/>
    <col min="4" max="4" width="9.140625" style="58" customWidth="1"/>
    <col min="5" max="5" width="14.28515625" style="58" bestFit="1" customWidth="1"/>
    <col min="6" max="6" width="10.85546875" style="58" bestFit="1" customWidth="1"/>
    <col min="7" max="7" width="12.42578125" style="58" bestFit="1" customWidth="1"/>
    <col min="8" max="8" width="1.7109375" style="58" customWidth="1"/>
    <col min="9" max="9" width="9.140625" style="58" customWidth="1"/>
    <col min="10" max="10" width="11.42578125" style="58" bestFit="1" customWidth="1"/>
    <col min="11" max="11" width="9.140625" style="58" customWidth="1"/>
    <col min="12" max="12" width="9.140625" style="174" customWidth="1"/>
    <col min="13" max="13" width="12.42578125" style="58" bestFit="1" customWidth="1"/>
    <col min="14" max="14" width="1.28515625" style="58" customWidth="1"/>
    <col min="15" max="15" width="9.140625" style="58" customWidth="1"/>
    <col min="16" max="16" width="11.42578125" style="58" bestFit="1" customWidth="1"/>
    <col min="17" max="17" width="9.140625" style="58" customWidth="1"/>
    <col min="18" max="18" width="9.85546875" style="58" bestFit="1" customWidth="1"/>
    <col min="19" max="19" width="10.28515625" style="58" bestFit="1" customWidth="1"/>
    <col min="20" max="20" width="12.42578125" style="58" bestFit="1" customWidth="1"/>
    <col min="21" max="21" width="2.42578125" style="58" customWidth="1"/>
    <col min="22" max="22" width="10.7109375" style="58" bestFit="1" customWidth="1"/>
    <col min="23" max="23" width="9.140625" style="58" customWidth="1"/>
    <col min="24" max="24" width="1.42578125" style="58" customWidth="1"/>
    <col min="25" max="25" width="10.7109375" style="58" bestFit="1" customWidth="1"/>
    <col min="26" max="27" width="9.140625" style="58" customWidth="1"/>
    <col min="28" max="28" width="13.140625" style="58" customWidth="1"/>
    <col min="29" max="29" width="11.7109375" style="58" bestFit="1" customWidth="1"/>
    <col min="30" max="30" width="9.140625" style="58" customWidth="1"/>
    <col min="31" max="31" width="0" style="58" hidden="1" customWidth="1"/>
    <col min="32" max="16384" width="9.140625" style="58" hidden="1"/>
  </cols>
  <sheetData>
    <row r="2" spans="2:30">
      <c r="B2" s="613" t="s">
        <v>128</v>
      </c>
      <c r="C2" s="614"/>
      <c r="D2" s="615" t="s">
        <v>129</v>
      </c>
      <c r="E2" s="616"/>
      <c r="F2" s="616"/>
      <c r="G2" s="616"/>
      <c r="M2" s="59" t="s">
        <v>2</v>
      </c>
      <c r="S2" s="60" t="s">
        <v>3</v>
      </c>
      <c r="T2" s="336" t="s">
        <v>4</v>
      </c>
      <c r="AB2" s="603" t="s">
        <v>5</v>
      </c>
      <c r="AC2" s="603"/>
    </row>
    <row r="3" spans="2:30" ht="27.75">
      <c r="B3" s="22" t="s">
        <v>130</v>
      </c>
      <c r="C3" s="328" t="s">
        <v>7</v>
      </c>
      <c r="D3" s="329" t="s">
        <v>8</v>
      </c>
      <c r="E3" s="329" t="s">
        <v>9</v>
      </c>
      <c r="F3" s="329" t="s">
        <v>10</v>
      </c>
      <c r="G3" s="328" t="s">
        <v>11</v>
      </c>
      <c r="I3" s="61" t="str">
        <f>(B3)</f>
        <v>COGN3</v>
      </c>
      <c r="J3" s="328" t="s">
        <v>7</v>
      </c>
      <c r="K3" s="329" t="s">
        <v>8</v>
      </c>
      <c r="L3" s="178" t="s">
        <v>9</v>
      </c>
      <c r="M3" s="329" t="s">
        <v>12</v>
      </c>
      <c r="O3" s="61" t="str">
        <f>(B3)</f>
        <v>COGN3</v>
      </c>
      <c r="P3" s="328" t="s">
        <v>13</v>
      </c>
      <c r="Q3" s="328" t="s">
        <v>8</v>
      </c>
      <c r="R3" s="328" t="s">
        <v>14</v>
      </c>
      <c r="S3" s="329" t="s">
        <v>15</v>
      </c>
      <c r="T3" s="329" t="s">
        <v>16</v>
      </c>
      <c r="V3" s="612" t="s">
        <v>17</v>
      </c>
      <c r="W3" s="612"/>
      <c r="Y3" s="605" t="s">
        <v>18</v>
      </c>
      <c r="Z3" s="605"/>
      <c r="AA3" s="62" t="s">
        <v>19</v>
      </c>
      <c r="AB3" s="606" t="s">
        <v>20</v>
      </c>
      <c r="AC3" s="606"/>
    </row>
    <row r="4" spans="2:30">
      <c r="B4" s="607" t="s">
        <v>21</v>
      </c>
      <c r="C4" s="70">
        <v>43832</v>
      </c>
      <c r="D4" s="52">
        <v>10</v>
      </c>
      <c r="E4" s="51">
        <v>11.95</v>
      </c>
      <c r="F4" s="66">
        <v>0</v>
      </c>
      <c r="G4" s="51">
        <f>(E4*D4)+F4</f>
        <v>119.5</v>
      </c>
      <c r="H4" s="60"/>
      <c r="I4" s="596" t="s">
        <v>2</v>
      </c>
      <c r="J4" s="426">
        <v>2019</v>
      </c>
      <c r="K4" s="389">
        <v>100</v>
      </c>
      <c r="L4" s="427">
        <f>M4/K4</f>
        <v>9.94</v>
      </c>
      <c r="M4" s="401">
        <v>994</v>
      </c>
      <c r="O4" s="600" t="s">
        <v>4</v>
      </c>
      <c r="P4" s="67">
        <v>43828</v>
      </c>
      <c r="Q4" s="57">
        <v>100</v>
      </c>
      <c r="R4" s="68">
        <v>10.86</v>
      </c>
      <c r="S4" s="66">
        <v>0</v>
      </c>
      <c r="T4" s="68">
        <f>(R4*Q4)+S4</f>
        <v>1086</v>
      </c>
      <c r="V4" s="52" t="s">
        <v>22</v>
      </c>
      <c r="W4" s="52" t="s">
        <v>23</v>
      </c>
      <c r="Y4" s="52" t="s">
        <v>22</v>
      </c>
      <c r="Z4" s="52" t="s">
        <v>23</v>
      </c>
      <c r="AA4" s="336" t="s">
        <v>24</v>
      </c>
      <c r="AB4" s="52" t="s">
        <v>25</v>
      </c>
      <c r="AC4" s="52" t="s">
        <v>23</v>
      </c>
      <c r="AD4" s="69"/>
    </row>
    <row r="5" spans="2:30">
      <c r="B5" s="608"/>
      <c r="C5" s="70">
        <v>43836</v>
      </c>
      <c r="D5" s="52">
        <v>10</v>
      </c>
      <c r="E5" s="51">
        <v>11.75</v>
      </c>
      <c r="F5" s="66">
        <v>0.27</v>
      </c>
      <c r="G5" s="51">
        <f t="shared" ref="G5:G36" si="0">(E5*D5)+F5</f>
        <v>117.77</v>
      </c>
      <c r="H5" s="60"/>
      <c r="I5" s="597"/>
      <c r="J5" s="398">
        <v>2020</v>
      </c>
      <c r="K5" s="423">
        <v>160</v>
      </c>
      <c r="L5" s="425">
        <v>6.75</v>
      </c>
      <c r="M5" s="424">
        <v>1080.03</v>
      </c>
      <c r="O5" s="601"/>
      <c r="P5" s="73"/>
      <c r="Q5" s="46"/>
      <c r="R5" s="74"/>
      <c r="S5" s="74"/>
      <c r="T5" s="68">
        <f t="shared" ref="T5:T35" si="1">(R5*Q5)+S5</f>
        <v>0</v>
      </c>
      <c r="V5" s="75"/>
      <c r="W5" s="76"/>
      <c r="Y5" s="75"/>
      <c r="Z5" s="51"/>
      <c r="AA5" s="336"/>
      <c r="AB5" s="75">
        <v>43805</v>
      </c>
      <c r="AC5" s="51"/>
    </row>
    <row r="6" spans="2:30">
      <c r="B6" s="608"/>
      <c r="C6" s="70">
        <v>43906</v>
      </c>
      <c r="D6" s="52">
        <v>30</v>
      </c>
      <c r="E6" s="51">
        <v>5.65</v>
      </c>
      <c r="F6" s="66">
        <v>0.06</v>
      </c>
      <c r="G6" s="51">
        <f t="shared" si="0"/>
        <v>169.56</v>
      </c>
      <c r="H6" s="60"/>
      <c r="I6" s="597"/>
      <c r="J6" s="398">
        <v>2021</v>
      </c>
      <c r="K6" s="423">
        <v>220</v>
      </c>
      <c r="L6" s="425">
        <v>5.91</v>
      </c>
      <c r="M6" s="424">
        <v>1300.79</v>
      </c>
      <c r="O6" s="601"/>
      <c r="P6" s="67"/>
      <c r="Q6" s="57"/>
      <c r="R6" s="68"/>
      <c r="S6" s="68"/>
      <c r="T6" s="68">
        <f t="shared" si="1"/>
        <v>0</v>
      </c>
      <c r="V6" s="75"/>
      <c r="W6" s="76"/>
      <c r="Y6" s="75"/>
      <c r="Z6" s="51"/>
      <c r="AA6" s="336"/>
      <c r="AB6" s="69"/>
      <c r="AC6" s="96"/>
    </row>
    <row r="7" spans="2:30">
      <c r="B7" s="608"/>
      <c r="C7" s="70">
        <v>43985</v>
      </c>
      <c r="D7" s="52">
        <v>50</v>
      </c>
      <c r="E7" s="51">
        <v>6.64</v>
      </c>
      <c r="F7" s="66">
        <v>0.1</v>
      </c>
      <c r="G7" s="51">
        <f t="shared" si="0"/>
        <v>332.1</v>
      </c>
      <c r="H7" s="60"/>
      <c r="I7" s="597"/>
      <c r="J7" s="426">
        <v>2022</v>
      </c>
      <c r="K7" s="423">
        <v>220</v>
      </c>
      <c r="L7" s="425">
        <v>5.91</v>
      </c>
      <c r="M7" s="424">
        <v>1300.79</v>
      </c>
      <c r="O7" s="601"/>
      <c r="P7" s="67"/>
      <c r="Q7" s="57"/>
      <c r="R7" s="68"/>
      <c r="S7" s="68"/>
      <c r="T7" s="68">
        <f t="shared" si="1"/>
        <v>0</v>
      </c>
      <c r="V7" s="75"/>
      <c r="W7" s="76"/>
      <c r="Y7" s="79"/>
      <c r="Z7" s="51"/>
      <c r="AB7" s="52"/>
      <c r="AC7" s="76"/>
    </row>
    <row r="8" spans="2:30">
      <c r="B8" s="608"/>
      <c r="C8" s="70">
        <v>44074</v>
      </c>
      <c r="D8" s="52">
        <v>20</v>
      </c>
      <c r="E8" s="51">
        <v>5.94</v>
      </c>
      <c r="F8" s="66">
        <v>0.03</v>
      </c>
      <c r="G8" s="51">
        <f t="shared" si="0"/>
        <v>118.83000000000001</v>
      </c>
      <c r="H8" s="60"/>
      <c r="I8" s="597"/>
      <c r="J8" s="426"/>
      <c r="K8" s="389"/>
      <c r="L8" s="427"/>
      <c r="M8" s="401"/>
      <c r="O8" s="601"/>
      <c r="P8" s="67"/>
      <c r="Q8" s="57"/>
      <c r="R8" s="68"/>
      <c r="S8" s="68"/>
      <c r="T8" s="68">
        <f t="shared" si="1"/>
        <v>0</v>
      </c>
      <c r="V8" s="52"/>
      <c r="W8" s="76"/>
      <c r="Y8" s="79"/>
      <c r="Z8" s="51"/>
      <c r="AB8" s="52"/>
      <c r="AC8" s="76"/>
    </row>
    <row r="9" spans="2:30">
      <c r="B9" s="608"/>
      <c r="C9" s="70">
        <v>44085</v>
      </c>
      <c r="D9" s="52">
        <v>20</v>
      </c>
      <c r="E9" s="51">
        <v>5.7</v>
      </c>
      <c r="F9" s="66">
        <v>0.11</v>
      </c>
      <c r="G9" s="51">
        <f t="shared" si="0"/>
        <v>114.11</v>
      </c>
      <c r="H9" s="60"/>
      <c r="I9" s="597"/>
      <c r="J9" s="426"/>
      <c r="K9" s="389"/>
      <c r="L9" s="427"/>
      <c r="M9" s="401"/>
      <c r="O9" s="601"/>
      <c r="P9" s="67"/>
      <c r="Q9" s="57"/>
      <c r="R9" s="68"/>
      <c r="S9" s="68"/>
      <c r="T9" s="68">
        <f t="shared" si="1"/>
        <v>0</v>
      </c>
      <c r="V9" s="52"/>
      <c r="W9" s="76"/>
      <c r="Y9" s="79"/>
      <c r="Z9" s="51"/>
      <c r="AB9" s="52"/>
      <c r="AC9" s="76"/>
    </row>
    <row r="10" spans="2:30">
      <c r="B10" s="608"/>
      <c r="C10" s="70">
        <v>44106</v>
      </c>
      <c r="D10" s="52">
        <v>20</v>
      </c>
      <c r="E10" s="51">
        <v>5.4</v>
      </c>
      <c r="F10" s="66">
        <v>0.16</v>
      </c>
      <c r="G10" s="51">
        <f t="shared" si="0"/>
        <v>108.16</v>
      </c>
      <c r="H10" s="60"/>
      <c r="I10" s="597"/>
      <c r="J10" s="426"/>
      <c r="K10" s="389"/>
      <c r="L10" s="427"/>
      <c r="M10" s="401"/>
      <c r="O10" s="601"/>
      <c r="P10" s="67"/>
      <c r="Q10" s="57"/>
      <c r="R10" s="68"/>
      <c r="S10" s="68"/>
      <c r="T10" s="68">
        <f t="shared" si="1"/>
        <v>0</v>
      </c>
      <c r="V10" s="52"/>
      <c r="W10" s="76"/>
      <c r="Y10" s="79"/>
      <c r="Z10" s="51"/>
      <c r="AB10" s="52"/>
      <c r="AC10" s="76"/>
    </row>
    <row r="11" spans="2:30">
      <c r="B11" s="608"/>
      <c r="C11" s="70">
        <v>44249</v>
      </c>
      <c r="D11" s="52">
        <v>10</v>
      </c>
      <c r="E11" s="51">
        <v>4</v>
      </c>
      <c r="F11" s="66">
        <v>0.01</v>
      </c>
      <c r="G11" s="51">
        <f t="shared" si="0"/>
        <v>40.01</v>
      </c>
      <c r="H11" s="60"/>
      <c r="I11" s="597"/>
      <c r="J11" s="426"/>
      <c r="K11" s="389"/>
      <c r="L11" s="427"/>
      <c r="M11" s="401"/>
      <c r="O11" s="601"/>
      <c r="P11" s="67"/>
      <c r="Q11" s="57"/>
      <c r="R11" s="68"/>
      <c r="S11" s="68"/>
      <c r="T11" s="68">
        <f t="shared" si="1"/>
        <v>0</v>
      </c>
      <c r="V11" s="52"/>
      <c r="W11" s="76"/>
      <c r="Y11" s="79"/>
      <c r="Z11" s="51"/>
      <c r="AB11" s="52"/>
      <c r="AC11" s="76"/>
    </row>
    <row r="12" spans="2:30">
      <c r="B12" s="608"/>
      <c r="C12" s="70">
        <v>44400</v>
      </c>
      <c r="D12" s="52">
        <v>10</v>
      </c>
      <c r="E12" s="51">
        <v>3.9</v>
      </c>
      <c r="F12" s="66">
        <v>0.08</v>
      </c>
      <c r="G12" s="51">
        <f t="shared" si="0"/>
        <v>39.08</v>
      </c>
      <c r="H12" s="60"/>
      <c r="I12" s="597"/>
      <c r="J12" s="426"/>
      <c r="K12" s="389"/>
      <c r="L12" s="427"/>
      <c r="M12" s="401"/>
      <c r="O12" s="601"/>
      <c r="P12" s="67"/>
      <c r="Q12" s="57"/>
      <c r="R12" s="68"/>
      <c r="S12" s="68"/>
      <c r="T12" s="68">
        <f t="shared" si="1"/>
        <v>0</v>
      </c>
      <c r="V12" s="52"/>
      <c r="W12" s="76"/>
      <c r="Y12" s="79"/>
      <c r="Z12" s="51"/>
      <c r="AB12" s="52"/>
      <c r="AC12" s="76"/>
    </row>
    <row r="13" spans="2:30">
      <c r="B13" s="608"/>
      <c r="C13" s="70">
        <v>44407</v>
      </c>
      <c r="D13" s="52">
        <v>30</v>
      </c>
      <c r="E13" s="51">
        <v>3.66</v>
      </c>
      <c r="F13" s="66">
        <v>0.02</v>
      </c>
      <c r="G13" s="51">
        <f t="shared" si="0"/>
        <v>109.82000000000001</v>
      </c>
      <c r="H13" s="60"/>
      <c r="I13" s="597"/>
      <c r="J13" s="426"/>
      <c r="K13" s="389"/>
      <c r="L13" s="427"/>
      <c r="M13" s="401"/>
      <c r="O13" s="601"/>
      <c r="P13" s="67"/>
      <c r="Q13" s="57"/>
      <c r="R13" s="68"/>
      <c r="S13" s="68"/>
      <c r="T13" s="68">
        <f t="shared" si="1"/>
        <v>0</v>
      </c>
      <c r="V13" s="52"/>
      <c r="W13" s="76"/>
      <c r="Y13" s="79"/>
      <c r="Z13" s="51"/>
      <c r="AB13" s="52"/>
      <c r="AC13" s="76"/>
    </row>
    <row r="14" spans="2:30">
      <c r="B14" s="608"/>
      <c r="C14" s="70">
        <v>44427</v>
      </c>
      <c r="D14" s="52">
        <v>10</v>
      </c>
      <c r="E14" s="51">
        <v>3.18</v>
      </c>
      <c r="F14" s="66">
        <v>0.05</v>
      </c>
      <c r="G14" s="51">
        <f t="shared" si="0"/>
        <v>31.85</v>
      </c>
      <c r="H14" s="60"/>
      <c r="I14" s="597"/>
      <c r="J14" s="426"/>
      <c r="K14" s="389"/>
      <c r="L14" s="427"/>
      <c r="M14" s="401"/>
      <c r="O14" s="601"/>
      <c r="P14" s="67"/>
      <c r="Q14" s="57"/>
      <c r="R14" s="68"/>
      <c r="S14" s="68"/>
      <c r="T14" s="68">
        <f t="shared" si="1"/>
        <v>0</v>
      </c>
      <c r="V14" s="52"/>
      <c r="W14" s="76"/>
      <c r="Y14" s="79"/>
      <c r="Z14" s="51"/>
      <c r="AB14" s="52"/>
      <c r="AC14" s="76"/>
    </row>
    <row r="15" spans="2:30">
      <c r="B15" s="608"/>
      <c r="C15" s="79"/>
      <c r="D15" s="52"/>
      <c r="E15" s="51"/>
      <c r="F15" s="66">
        <v>0</v>
      </c>
      <c r="G15" s="51">
        <f t="shared" si="0"/>
        <v>0</v>
      </c>
      <c r="H15" s="60"/>
      <c r="I15" s="597"/>
      <c r="J15" s="426"/>
      <c r="K15" s="389"/>
      <c r="L15" s="427"/>
      <c r="M15" s="401"/>
      <c r="O15" s="601"/>
      <c r="P15" s="67"/>
      <c r="Q15" s="57"/>
      <c r="R15" s="68"/>
      <c r="S15" s="68"/>
      <c r="T15" s="68">
        <f t="shared" si="1"/>
        <v>0</v>
      </c>
      <c r="V15" s="52"/>
      <c r="W15" s="76"/>
      <c r="Y15" s="79"/>
      <c r="Z15" s="51"/>
      <c r="AB15" s="52"/>
      <c r="AC15" s="76"/>
    </row>
    <row r="16" spans="2:30">
      <c r="B16" s="608"/>
      <c r="C16" s="79"/>
      <c r="D16" s="52"/>
      <c r="E16" s="51"/>
      <c r="F16" s="66">
        <v>0</v>
      </c>
      <c r="G16" s="51">
        <f t="shared" si="0"/>
        <v>0</v>
      </c>
      <c r="H16" s="60"/>
      <c r="I16" s="597"/>
      <c r="J16" s="426"/>
      <c r="K16" s="389"/>
      <c r="L16" s="427"/>
      <c r="M16" s="401"/>
      <c r="O16" s="601"/>
      <c r="P16" s="67"/>
      <c r="Q16" s="57"/>
      <c r="R16" s="68"/>
      <c r="S16" s="68"/>
      <c r="T16" s="68">
        <f t="shared" si="1"/>
        <v>0</v>
      </c>
      <c r="V16" s="52"/>
      <c r="W16" s="76"/>
      <c r="Y16" s="79"/>
      <c r="Z16" s="51"/>
      <c r="AB16" s="52"/>
      <c r="AC16" s="76"/>
    </row>
    <row r="17" spans="2:29">
      <c r="B17" s="608"/>
      <c r="C17" s="79"/>
      <c r="D17" s="52"/>
      <c r="E17" s="51"/>
      <c r="F17" s="66">
        <v>0</v>
      </c>
      <c r="G17" s="51">
        <f t="shared" si="0"/>
        <v>0</v>
      </c>
      <c r="H17" s="60"/>
      <c r="I17" s="597"/>
      <c r="J17" s="426"/>
      <c r="K17" s="389"/>
      <c r="L17" s="427"/>
      <c r="M17" s="401"/>
      <c r="O17" s="601"/>
      <c r="P17" s="67"/>
      <c r="Q17" s="57"/>
      <c r="R17" s="68"/>
      <c r="S17" s="68"/>
      <c r="T17" s="68">
        <f t="shared" si="1"/>
        <v>0</v>
      </c>
      <c r="V17" s="52"/>
      <c r="W17" s="76"/>
      <c r="Y17" s="79"/>
      <c r="Z17" s="51"/>
      <c r="AB17" s="52"/>
      <c r="AC17" s="76"/>
    </row>
    <row r="18" spans="2:29">
      <c r="B18" s="608"/>
      <c r="C18" s="79"/>
      <c r="D18" s="52"/>
      <c r="E18" s="51"/>
      <c r="F18" s="66">
        <v>0</v>
      </c>
      <c r="G18" s="51">
        <f t="shared" si="0"/>
        <v>0</v>
      </c>
      <c r="H18" s="60"/>
      <c r="I18" s="597"/>
      <c r="J18" s="426"/>
      <c r="K18" s="389"/>
      <c r="L18" s="427"/>
      <c r="M18" s="401"/>
      <c r="O18" s="601"/>
      <c r="P18" s="67"/>
      <c r="Q18" s="57"/>
      <c r="R18" s="68"/>
      <c r="S18" s="68"/>
      <c r="T18" s="68">
        <f t="shared" si="1"/>
        <v>0</v>
      </c>
      <c r="V18" s="52"/>
      <c r="W18" s="76"/>
      <c r="Y18" s="79"/>
      <c r="Z18" s="51"/>
      <c r="AB18" s="52"/>
      <c r="AC18" s="76"/>
    </row>
    <row r="19" spans="2:29">
      <c r="B19" s="608"/>
      <c r="C19" s="79"/>
      <c r="D19" s="52"/>
      <c r="E19" s="51"/>
      <c r="F19" s="66">
        <v>0</v>
      </c>
      <c r="G19" s="51">
        <f t="shared" si="0"/>
        <v>0</v>
      </c>
      <c r="H19" s="60"/>
      <c r="I19" s="597"/>
      <c r="J19" s="426"/>
      <c r="K19" s="389"/>
      <c r="L19" s="427"/>
      <c r="M19" s="401"/>
      <c r="O19" s="601"/>
      <c r="P19" s="67"/>
      <c r="Q19" s="57"/>
      <c r="R19" s="68"/>
      <c r="S19" s="68"/>
      <c r="T19" s="68">
        <f t="shared" si="1"/>
        <v>0</v>
      </c>
      <c r="V19" s="52"/>
      <c r="W19" s="76"/>
      <c r="Y19" s="79"/>
      <c r="Z19" s="51"/>
      <c r="AB19" s="52"/>
      <c r="AC19" s="76"/>
    </row>
    <row r="20" spans="2:29">
      <c r="B20" s="608"/>
      <c r="C20" s="79"/>
      <c r="D20" s="52"/>
      <c r="E20" s="51"/>
      <c r="F20" s="66">
        <v>0</v>
      </c>
      <c r="G20" s="51">
        <f t="shared" si="0"/>
        <v>0</v>
      </c>
      <c r="H20" s="60"/>
      <c r="I20" s="597"/>
      <c r="J20" s="426"/>
      <c r="K20" s="389"/>
      <c r="L20" s="427"/>
      <c r="M20" s="401"/>
      <c r="O20" s="601"/>
      <c r="P20" s="67"/>
      <c r="Q20" s="57"/>
      <c r="R20" s="68"/>
      <c r="S20" s="68"/>
      <c r="T20" s="68">
        <f t="shared" si="1"/>
        <v>0</v>
      </c>
      <c r="V20" s="52"/>
      <c r="W20" s="76"/>
      <c r="Y20" s="79"/>
      <c r="Z20" s="51"/>
      <c r="AB20" s="52"/>
      <c r="AC20" s="76"/>
    </row>
    <row r="21" spans="2:29">
      <c r="B21" s="608"/>
      <c r="C21" s="79"/>
      <c r="D21" s="52"/>
      <c r="E21" s="51"/>
      <c r="F21" s="66">
        <v>0</v>
      </c>
      <c r="G21" s="51">
        <f t="shared" si="0"/>
        <v>0</v>
      </c>
      <c r="H21" s="60"/>
      <c r="I21" s="597"/>
      <c r="J21" s="426"/>
      <c r="K21" s="389"/>
      <c r="L21" s="427"/>
      <c r="M21" s="401"/>
      <c r="O21" s="601"/>
      <c r="P21" s="67"/>
      <c r="Q21" s="57"/>
      <c r="R21" s="68"/>
      <c r="S21" s="68"/>
      <c r="T21" s="68">
        <f t="shared" si="1"/>
        <v>0</v>
      </c>
      <c r="V21" s="52"/>
      <c r="W21" s="76"/>
      <c r="Y21" s="79"/>
      <c r="Z21" s="51"/>
      <c r="AB21" s="52"/>
      <c r="AC21" s="76"/>
    </row>
    <row r="22" spans="2:29">
      <c r="B22" s="608"/>
      <c r="C22" s="79"/>
      <c r="D22" s="52"/>
      <c r="E22" s="51"/>
      <c r="F22" s="66">
        <v>0</v>
      </c>
      <c r="G22" s="51">
        <f t="shared" si="0"/>
        <v>0</v>
      </c>
      <c r="H22" s="60"/>
      <c r="I22" s="597"/>
      <c r="J22" s="426"/>
      <c r="K22" s="389"/>
      <c r="L22" s="427"/>
      <c r="M22" s="401"/>
      <c r="O22" s="601"/>
      <c r="P22" s="67"/>
      <c r="Q22" s="57"/>
      <c r="R22" s="68"/>
      <c r="S22" s="68"/>
      <c r="T22" s="68">
        <f t="shared" si="1"/>
        <v>0</v>
      </c>
      <c r="V22" s="52"/>
      <c r="W22" s="76"/>
      <c r="Y22" s="79"/>
      <c r="Z22" s="51"/>
      <c r="AB22" s="52"/>
      <c r="AC22" s="76"/>
    </row>
    <row r="23" spans="2:29">
      <c r="B23" s="608"/>
      <c r="C23" s="79"/>
      <c r="D23" s="52"/>
      <c r="E23" s="51"/>
      <c r="F23" s="66">
        <v>0</v>
      </c>
      <c r="G23" s="51">
        <f t="shared" si="0"/>
        <v>0</v>
      </c>
      <c r="H23" s="60"/>
      <c r="I23" s="597"/>
      <c r="J23" s="426"/>
      <c r="K23" s="389"/>
      <c r="L23" s="427"/>
      <c r="M23" s="401"/>
      <c r="O23" s="601"/>
      <c r="P23" s="67"/>
      <c r="Q23" s="57"/>
      <c r="R23" s="68"/>
      <c r="S23" s="68"/>
      <c r="T23" s="68">
        <f t="shared" si="1"/>
        <v>0</v>
      </c>
      <c r="V23" s="52"/>
      <c r="W23" s="76"/>
      <c r="Y23" s="79"/>
      <c r="Z23" s="51"/>
      <c r="AB23" s="52"/>
      <c r="AC23" s="76"/>
    </row>
    <row r="24" spans="2:29">
      <c r="B24" s="608"/>
      <c r="C24" s="79"/>
      <c r="D24" s="52"/>
      <c r="E24" s="51"/>
      <c r="F24" s="66">
        <v>0</v>
      </c>
      <c r="G24" s="51">
        <f t="shared" si="0"/>
        <v>0</v>
      </c>
      <c r="H24" s="60"/>
      <c r="I24" s="597"/>
      <c r="J24" s="426"/>
      <c r="K24" s="389"/>
      <c r="L24" s="427"/>
      <c r="M24" s="401"/>
      <c r="O24" s="601"/>
      <c r="P24" s="67"/>
      <c r="Q24" s="57"/>
      <c r="R24" s="68"/>
      <c r="S24" s="68"/>
      <c r="T24" s="68">
        <f t="shared" si="1"/>
        <v>0</v>
      </c>
      <c r="V24" s="52"/>
      <c r="W24" s="76"/>
      <c r="Y24" s="79"/>
      <c r="Z24" s="51"/>
      <c r="AB24" s="52"/>
      <c r="AC24" s="76"/>
    </row>
    <row r="25" spans="2:29">
      <c r="B25" s="608"/>
      <c r="C25" s="79"/>
      <c r="D25" s="52"/>
      <c r="E25" s="51"/>
      <c r="F25" s="66">
        <v>0</v>
      </c>
      <c r="G25" s="51">
        <f t="shared" si="0"/>
        <v>0</v>
      </c>
      <c r="H25" s="60"/>
      <c r="I25" s="597"/>
      <c r="J25" s="426"/>
      <c r="K25" s="389"/>
      <c r="L25" s="427"/>
      <c r="M25" s="401"/>
      <c r="O25" s="601"/>
      <c r="P25" s="67"/>
      <c r="Q25" s="57"/>
      <c r="R25" s="68"/>
      <c r="S25" s="68"/>
      <c r="T25" s="68">
        <f t="shared" si="1"/>
        <v>0</v>
      </c>
      <c r="V25" s="52"/>
      <c r="W25" s="76"/>
      <c r="Y25" s="79"/>
      <c r="Z25" s="51"/>
      <c r="AB25" s="52"/>
      <c r="AC25" s="76"/>
    </row>
    <row r="26" spans="2:29">
      <c r="B26" s="608"/>
      <c r="C26" s="79"/>
      <c r="D26" s="52"/>
      <c r="E26" s="51"/>
      <c r="F26" s="66">
        <v>0</v>
      </c>
      <c r="G26" s="51">
        <f t="shared" si="0"/>
        <v>0</v>
      </c>
      <c r="H26" s="60"/>
      <c r="I26" s="597"/>
      <c r="J26" s="426"/>
      <c r="K26" s="389"/>
      <c r="L26" s="427"/>
      <c r="M26" s="401"/>
      <c r="O26" s="601"/>
      <c r="P26" s="67"/>
      <c r="Q26" s="57"/>
      <c r="R26" s="68"/>
      <c r="S26" s="68"/>
      <c r="T26" s="68">
        <f t="shared" si="1"/>
        <v>0</v>
      </c>
      <c r="V26" s="52"/>
      <c r="W26" s="76"/>
      <c r="Y26" s="79"/>
      <c r="Z26" s="51"/>
      <c r="AB26" s="52"/>
      <c r="AC26" s="76"/>
    </row>
    <row r="27" spans="2:29">
      <c r="B27" s="608"/>
      <c r="C27" s="79"/>
      <c r="D27" s="52"/>
      <c r="E27" s="51"/>
      <c r="F27" s="66">
        <v>0</v>
      </c>
      <c r="G27" s="51">
        <f t="shared" si="0"/>
        <v>0</v>
      </c>
      <c r="H27" s="60"/>
      <c r="I27" s="597"/>
      <c r="J27" s="426"/>
      <c r="K27" s="389"/>
      <c r="L27" s="427"/>
      <c r="M27" s="401"/>
      <c r="O27" s="601"/>
      <c r="P27" s="67"/>
      <c r="Q27" s="57"/>
      <c r="R27" s="68"/>
      <c r="S27" s="68"/>
      <c r="T27" s="68">
        <f t="shared" si="1"/>
        <v>0</v>
      </c>
      <c r="V27" s="52"/>
      <c r="W27" s="76"/>
      <c r="Y27" s="79"/>
      <c r="Z27" s="51"/>
      <c r="AB27" s="52"/>
      <c r="AC27" s="76"/>
    </row>
    <row r="28" spans="2:29">
      <c r="B28" s="608"/>
      <c r="C28" s="79"/>
      <c r="D28" s="52"/>
      <c r="E28" s="51"/>
      <c r="F28" s="66">
        <v>0</v>
      </c>
      <c r="G28" s="51">
        <f t="shared" si="0"/>
        <v>0</v>
      </c>
      <c r="H28" s="60"/>
      <c r="I28" s="597"/>
      <c r="J28" s="426"/>
      <c r="K28" s="389"/>
      <c r="L28" s="427"/>
      <c r="M28" s="401"/>
      <c r="O28" s="601"/>
      <c r="P28" s="67"/>
      <c r="Q28" s="57"/>
      <c r="R28" s="68"/>
      <c r="S28" s="68"/>
      <c r="T28" s="68">
        <f t="shared" si="1"/>
        <v>0</v>
      </c>
      <c r="V28" s="52"/>
      <c r="W28" s="76"/>
      <c r="Y28" s="79"/>
      <c r="Z28" s="51"/>
      <c r="AB28" s="52"/>
      <c r="AC28" s="76"/>
    </row>
    <row r="29" spans="2:29">
      <c r="B29" s="608"/>
      <c r="C29" s="79"/>
      <c r="D29" s="52"/>
      <c r="E29" s="51"/>
      <c r="F29" s="66">
        <v>0</v>
      </c>
      <c r="G29" s="51">
        <f t="shared" si="0"/>
        <v>0</v>
      </c>
      <c r="H29" s="60"/>
      <c r="I29" s="597"/>
      <c r="J29" s="426"/>
      <c r="K29" s="389"/>
      <c r="L29" s="427"/>
      <c r="M29" s="401"/>
      <c r="O29" s="601"/>
      <c r="P29" s="67"/>
      <c r="Q29" s="57"/>
      <c r="R29" s="68"/>
      <c r="S29" s="68"/>
      <c r="T29" s="68">
        <f t="shared" si="1"/>
        <v>0</v>
      </c>
      <c r="V29" s="52"/>
      <c r="W29" s="76"/>
      <c r="Y29" s="79"/>
      <c r="Z29" s="51"/>
      <c r="AB29" s="52"/>
      <c r="AC29" s="76"/>
    </row>
    <row r="30" spans="2:29">
      <c r="B30" s="608"/>
      <c r="C30" s="79"/>
      <c r="D30" s="52"/>
      <c r="E30" s="51"/>
      <c r="F30" s="66">
        <v>0</v>
      </c>
      <c r="G30" s="51">
        <f t="shared" si="0"/>
        <v>0</v>
      </c>
      <c r="H30" s="60"/>
      <c r="I30" s="597"/>
      <c r="J30" s="426"/>
      <c r="K30" s="389"/>
      <c r="L30" s="427"/>
      <c r="M30" s="401"/>
      <c r="O30" s="601"/>
      <c r="P30" s="67"/>
      <c r="Q30" s="57"/>
      <c r="R30" s="68"/>
      <c r="S30" s="68"/>
      <c r="T30" s="68">
        <f t="shared" si="1"/>
        <v>0</v>
      </c>
      <c r="V30" s="52"/>
      <c r="W30" s="76"/>
      <c r="Y30" s="79"/>
      <c r="Z30" s="51"/>
      <c r="AB30" s="52"/>
      <c r="AC30" s="76"/>
    </row>
    <row r="31" spans="2:29">
      <c r="B31" s="608"/>
      <c r="C31" s="79"/>
      <c r="D31" s="52"/>
      <c r="E31" s="51"/>
      <c r="F31" s="66">
        <v>0</v>
      </c>
      <c r="G31" s="51">
        <f t="shared" si="0"/>
        <v>0</v>
      </c>
      <c r="H31" s="60"/>
      <c r="I31" s="597"/>
      <c r="J31" s="426"/>
      <c r="K31" s="389"/>
      <c r="L31" s="427"/>
      <c r="M31" s="401"/>
      <c r="O31" s="601"/>
      <c r="P31" s="67"/>
      <c r="Q31" s="57"/>
      <c r="R31" s="68"/>
      <c r="S31" s="68"/>
      <c r="T31" s="68">
        <f t="shared" si="1"/>
        <v>0</v>
      </c>
      <c r="V31" s="52"/>
      <c r="W31" s="76"/>
      <c r="Y31" s="79"/>
      <c r="Z31" s="51"/>
      <c r="AB31" s="52"/>
      <c r="AC31" s="76"/>
    </row>
    <row r="32" spans="2:29">
      <c r="B32" s="608"/>
      <c r="C32" s="79"/>
      <c r="D32" s="52"/>
      <c r="E32" s="51"/>
      <c r="F32" s="66">
        <v>0</v>
      </c>
      <c r="G32" s="51">
        <f t="shared" si="0"/>
        <v>0</v>
      </c>
      <c r="H32" s="60"/>
      <c r="I32" s="597"/>
      <c r="J32" s="426"/>
      <c r="K32" s="389"/>
      <c r="L32" s="427"/>
      <c r="M32" s="401"/>
      <c r="O32" s="601"/>
      <c r="P32" s="67"/>
      <c r="Q32" s="57"/>
      <c r="R32" s="68"/>
      <c r="S32" s="68"/>
      <c r="T32" s="68">
        <f t="shared" si="1"/>
        <v>0</v>
      </c>
      <c r="V32" s="52"/>
      <c r="W32" s="76"/>
      <c r="Y32" s="79"/>
      <c r="Z32" s="51"/>
      <c r="AB32" s="52"/>
      <c r="AC32" s="76"/>
    </row>
    <row r="33" spans="2:29">
      <c r="B33" s="608"/>
      <c r="C33" s="79"/>
      <c r="D33" s="52"/>
      <c r="E33" s="51"/>
      <c r="F33" s="66">
        <v>0</v>
      </c>
      <c r="G33" s="51">
        <f t="shared" si="0"/>
        <v>0</v>
      </c>
      <c r="H33" s="60"/>
      <c r="I33" s="597"/>
      <c r="J33" s="426"/>
      <c r="K33" s="389"/>
      <c r="L33" s="427"/>
      <c r="M33" s="401"/>
      <c r="O33" s="601"/>
      <c r="P33" s="67"/>
      <c r="Q33" s="57"/>
      <c r="R33" s="68"/>
      <c r="S33" s="68"/>
      <c r="T33" s="68">
        <f t="shared" si="1"/>
        <v>0</v>
      </c>
      <c r="V33" s="52"/>
      <c r="W33" s="76"/>
      <c r="Y33" s="79"/>
      <c r="Z33" s="51"/>
      <c r="AB33" s="52"/>
      <c r="AC33" s="76"/>
    </row>
    <row r="34" spans="2:29">
      <c r="B34" s="608"/>
      <c r="C34" s="79"/>
      <c r="D34" s="52"/>
      <c r="E34" s="51"/>
      <c r="F34" s="66">
        <v>0</v>
      </c>
      <c r="G34" s="51">
        <f t="shared" si="0"/>
        <v>0</v>
      </c>
      <c r="H34" s="60"/>
      <c r="I34" s="597"/>
      <c r="J34" s="426"/>
      <c r="K34" s="389"/>
      <c r="L34" s="427"/>
      <c r="M34" s="401"/>
      <c r="O34" s="601"/>
      <c r="P34" s="67"/>
      <c r="Q34" s="57"/>
      <c r="R34" s="68"/>
      <c r="S34" s="68"/>
      <c r="T34" s="68">
        <f t="shared" si="1"/>
        <v>0</v>
      </c>
      <c r="V34" s="52"/>
      <c r="W34" s="76"/>
      <c r="Y34" s="79"/>
      <c r="Z34" s="51"/>
      <c r="AB34" s="52"/>
      <c r="AC34" s="76"/>
    </row>
    <row r="35" spans="2:29">
      <c r="B35" s="608"/>
      <c r="C35" s="79"/>
      <c r="D35" s="52"/>
      <c r="E35" s="51"/>
      <c r="F35" s="66">
        <v>0</v>
      </c>
      <c r="G35" s="51">
        <f t="shared" si="0"/>
        <v>0</v>
      </c>
      <c r="H35" s="60"/>
      <c r="I35" s="598"/>
      <c r="J35" s="426"/>
      <c r="K35" s="389"/>
      <c r="L35" s="427"/>
      <c r="M35" s="401"/>
      <c r="O35" s="602"/>
      <c r="P35" s="85"/>
      <c r="Q35" s="86"/>
      <c r="R35" s="87"/>
      <c r="S35" s="88"/>
      <c r="T35" s="68">
        <f t="shared" si="1"/>
        <v>0</v>
      </c>
      <c r="V35" s="52"/>
      <c r="W35" s="76"/>
      <c r="Y35" s="79"/>
      <c r="Z35" s="51"/>
      <c r="AB35" s="52"/>
      <c r="AC35" s="76"/>
    </row>
    <row r="36" spans="2:29">
      <c r="B36" s="609"/>
      <c r="C36" s="79"/>
      <c r="D36" s="52"/>
      <c r="E36" s="51"/>
      <c r="F36" s="66">
        <v>0</v>
      </c>
      <c r="G36" s="51">
        <f t="shared" si="0"/>
        <v>0</v>
      </c>
      <c r="H36" s="60"/>
      <c r="R36" s="89"/>
      <c r="V36" s="52"/>
      <c r="W36" s="76"/>
      <c r="Y36" s="79"/>
      <c r="Z36" s="51"/>
      <c r="AB36" s="52"/>
      <c r="AC36" s="76"/>
    </row>
    <row r="37" spans="2:29">
      <c r="B37" s="69" t="s">
        <v>26</v>
      </c>
      <c r="C37" s="89"/>
      <c r="D37" s="333">
        <f>SUM(D4:D36)</f>
        <v>220</v>
      </c>
      <c r="E37" s="90">
        <f>G37/D37</f>
        <v>5.9126818181818184</v>
      </c>
      <c r="F37" s="91"/>
      <c r="G37" s="92">
        <f>SUM(G4:G36)</f>
        <v>1300.79</v>
      </c>
      <c r="V37" s="52"/>
      <c r="W37" s="76"/>
      <c r="Y37" s="79"/>
      <c r="Z37" s="51"/>
      <c r="AB37" s="52"/>
      <c r="AC37" s="76"/>
    </row>
    <row r="38" spans="2:29">
      <c r="E38" s="93" t="s">
        <v>27</v>
      </c>
      <c r="W38" s="94">
        <f>SUM(W5:W37)</f>
        <v>0</v>
      </c>
      <c r="Z38" s="94">
        <f>SUM(Z5:Z37)</f>
        <v>0</v>
      </c>
    </row>
  </sheetData>
  <mergeCells count="9">
    <mergeCell ref="AB2:AC2"/>
    <mergeCell ref="V3:W3"/>
    <mergeCell ref="Y3:Z3"/>
    <mergeCell ref="AB3:AC3"/>
    <mergeCell ref="B4:B36"/>
    <mergeCell ref="I4:I35"/>
    <mergeCell ref="O4:O35"/>
    <mergeCell ref="B2:C2"/>
    <mergeCell ref="D2:G2"/>
  </mergeCells>
  <hyperlinks>
    <hyperlink ref="B3" location="CARTEIRA!A1" display="COGN3" xr:uid="{00000000-0004-0000-2300-000000000000}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Planilha29">
    <tabColor theme="7"/>
  </sheetPr>
  <dimension ref="A1:AE38"/>
  <sheetViews>
    <sheetView topLeftCell="A5" zoomScale="73" zoomScaleNormal="73" workbookViewId="0"/>
  </sheetViews>
  <sheetFormatPr defaultColWidth="0" defaultRowHeight="15"/>
  <cols>
    <col min="1" max="1" width="1.28515625" style="58" customWidth="1"/>
    <col min="2" max="2" width="9.140625" style="58" customWidth="1"/>
    <col min="3" max="3" width="13" style="58" bestFit="1" customWidth="1"/>
    <col min="4" max="4" width="9.140625" style="58" customWidth="1"/>
    <col min="5" max="5" width="13.42578125" style="58" bestFit="1" customWidth="1"/>
    <col min="6" max="6" width="10.28515625" style="58" bestFit="1" customWidth="1"/>
    <col min="7" max="7" width="13.7109375" style="58" bestFit="1" customWidth="1"/>
    <col min="8" max="8" width="1.7109375" style="58" customWidth="1"/>
    <col min="9" max="9" width="9.140625" style="58" customWidth="1"/>
    <col min="10" max="10" width="13" style="58" bestFit="1" customWidth="1"/>
    <col min="11" max="11" width="9.140625" style="58" customWidth="1"/>
    <col min="12" max="12" width="9.140625" style="174" customWidth="1"/>
    <col min="13" max="13" width="13" style="58" bestFit="1" customWidth="1"/>
    <col min="14" max="14" width="1.28515625" style="58" customWidth="1"/>
    <col min="15" max="15" width="9.140625" style="58" customWidth="1"/>
    <col min="16" max="16" width="10.7109375" style="58" bestFit="1" customWidth="1"/>
    <col min="17" max="18" width="9.140625" style="58" customWidth="1"/>
    <col min="19" max="19" width="10.28515625" style="58" bestFit="1" customWidth="1"/>
    <col min="20" max="20" width="10.140625" style="58" bestFit="1" customWidth="1"/>
    <col min="21" max="21" width="2.42578125" style="58" customWidth="1"/>
    <col min="22" max="22" width="12.7109375" style="58" bestFit="1" customWidth="1"/>
    <col min="23" max="23" width="10.28515625" style="58" bestFit="1" customWidth="1"/>
    <col min="24" max="24" width="1.42578125" style="58" customWidth="1"/>
    <col min="25" max="25" width="12.7109375" style="58" bestFit="1" customWidth="1"/>
    <col min="26" max="26" width="11" style="58" bestFit="1" customWidth="1"/>
    <col min="27" max="27" width="9.140625" style="58" customWidth="1"/>
    <col min="28" max="28" width="10.7109375" style="58" bestFit="1" customWidth="1"/>
    <col min="29" max="29" width="10.140625" style="58" bestFit="1" customWidth="1"/>
    <col min="30" max="30" width="9.140625" style="58" customWidth="1"/>
    <col min="31" max="31" width="0" style="58" hidden="1" customWidth="1"/>
    <col min="32" max="16384" width="9.140625" style="58" hidden="1"/>
  </cols>
  <sheetData>
    <row r="1" spans="2:30" ht="7.5" customHeight="1"/>
    <row r="2" spans="2:30">
      <c r="B2" s="613" t="s">
        <v>131</v>
      </c>
      <c r="C2" s="614"/>
      <c r="D2" s="617" t="s">
        <v>132</v>
      </c>
      <c r="E2" s="618"/>
      <c r="F2" s="618"/>
      <c r="G2" s="618"/>
      <c r="M2" s="59" t="s">
        <v>2</v>
      </c>
      <c r="S2" s="60" t="s">
        <v>3</v>
      </c>
      <c r="T2" s="336" t="s">
        <v>4</v>
      </c>
      <c r="AB2" s="603" t="s">
        <v>5</v>
      </c>
      <c r="AC2" s="603"/>
    </row>
    <row r="3" spans="2:30" ht="27.75">
      <c r="B3" s="22" t="s">
        <v>133</v>
      </c>
      <c r="C3" s="328" t="s">
        <v>7</v>
      </c>
      <c r="D3" s="329" t="s">
        <v>8</v>
      </c>
      <c r="E3" s="329" t="s">
        <v>9</v>
      </c>
      <c r="F3" s="329" t="s">
        <v>10</v>
      </c>
      <c r="G3" s="328" t="s">
        <v>11</v>
      </c>
      <c r="I3" s="61" t="str">
        <f>(B3)</f>
        <v>GRND3</v>
      </c>
      <c r="J3" s="328" t="s">
        <v>7</v>
      </c>
      <c r="K3" s="175" t="s">
        <v>8</v>
      </c>
      <c r="L3" s="176" t="s">
        <v>9</v>
      </c>
      <c r="M3" s="175" t="s">
        <v>12</v>
      </c>
      <c r="O3" s="61" t="str">
        <f>(B3)</f>
        <v>GRND3</v>
      </c>
      <c r="P3" s="328" t="s">
        <v>13</v>
      </c>
      <c r="Q3" s="328" t="s">
        <v>8</v>
      </c>
      <c r="R3" s="328" t="s">
        <v>14</v>
      </c>
      <c r="S3" s="329" t="s">
        <v>15</v>
      </c>
      <c r="T3" s="329" t="s">
        <v>16</v>
      </c>
      <c r="V3" s="649" t="s">
        <v>17</v>
      </c>
      <c r="W3" s="649"/>
      <c r="Y3" s="605" t="s">
        <v>18</v>
      </c>
      <c r="Z3" s="605"/>
      <c r="AA3" s="62" t="s">
        <v>19</v>
      </c>
      <c r="AB3" s="606" t="s">
        <v>20</v>
      </c>
      <c r="AC3" s="606"/>
    </row>
    <row r="4" spans="2:30">
      <c r="B4" s="607" t="s">
        <v>21</v>
      </c>
      <c r="C4" s="75">
        <v>43755</v>
      </c>
      <c r="D4" s="52">
        <v>1</v>
      </c>
      <c r="E4" s="76">
        <v>9.19</v>
      </c>
      <c r="F4" s="66">
        <v>0</v>
      </c>
      <c r="G4" s="51">
        <f>(E4*D4)+F4</f>
        <v>9.19</v>
      </c>
      <c r="H4" s="60"/>
      <c r="I4" s="596" t="s">
        <v>2</v>
      </c>
      <c r="J4" s="95">
        <v>2019</v>
      </c>
      <c r="K4" s="141">
        <v>1</v>
      </c>
      <c r="L4" s="402">
        <v>9.19</v>
      </c>
      <c r="M4" s="142">
        <v>9.19</v>
      </c>
      <c r="O4" s="600" t="s">
        <v>4</v>
      </c>
      <c r="P4" s="67"/>
      <c r="Q4" s="57"/>
      <c r="R4" s="68"/>
      <c r="S4" s="68"/>
      <c r="T4" s="68">
        <f>(R4*Q4)+S4</f>
        <v>0</v>
      </c>
      <c r="V4" s="52" t="s">
        <v>22</v>
      </c>
      <c r="W4" s="52" t="s">
        <v>23</v>
      </c>
      <c r="Y4" s="52" t="s">
        <v>22</v>
      </c>
      <c r="Z4" s="52" t="s">
        <v>23</v>
      </c>
      <c r="AA4" s="336" t="s">
        <v>24</v>
      </c>
      <c r="AB4" s="52" t="s">
        <v>25</v>
      </c>
      <c r="AC4" s="52" t="s">
        <v>23</v>
      </c>
      <c r="AD4" s="69"/>
    </row>
    <row r="5" spans="2:30">
      <c r="B5" s="608"/>
      <c r="C5" s="75">
        <v>43846</v>
      </c>
      <c r="D5" s="52">
        <v>9</v>
      </c>
      <c r="E5" s="76">
        <v>12.15</v>
      </c>
      <c r="F5" s="66">
        <v>0</v>
      </c>
      <c r="G5" s="51">
        <f t="shared" ref="G5:G36" si="0">(E5*D5)+F5</f>
        <v>109.35000000000001</v>
      </c>
      <c r="H5" s="60"/>
      <c r="I5" s="597"/>
      <c r="J5" s="398">
        <v>2020</v>
      </c>
      <c r="K5" s="423">
        <v>120</v>
      </c>
      <c r="L5" s="425">
        <v>9.3000000000000007</v>
      </c>
      <c r="M5" s="424">
        <v>1115.5899999999999</v>
      </c>
      <c r="O5" s="601"/>
      <c r="P5" s="73"/>
      <c r="Q5" s="46"/>
      <c r="R5" s="74"/>
      <c r="S5" s="74"/>
      <c r="T5" s="68">
        <f t="shared" ref="T5:T35" si="1">(R5*Q5)+S5</f>
        <v>0</v>
      </c>
      <c r="V5" s="75">
        <v>43788</v>
      </c>
      <c r="W5" s="52">
        <v>0.1</v>
      </c>
      <c r="Y5" s="75">
        <v>43971</v>
      </c>
      <c r="Z5" s="51">
        <v>6.43</v>
      </c>
      <c r="AA5" s="336"/>
      <c r="AB5" s="75"/>
      <c r="AC5" s="76">
        <f>(T4)</f>
        <v>0</v>
      </c>
    </row>
    <row r="6" spans="2:30">
      <c r="B6" s="608"/>
      <c r="C6" s="75">
        <v>37298</v>
      </c>
      <c r="D6" s="52">
        <v>42</v>
      </c>
      <c r="E6" s="76">
        <v>10.77</v>
      </c>
      <c r="F6" s="66">
        <v>0</v>
      </c>
      <c r="G6" s="51">
        <f t="shared" si="0"/>
        <v>452.34</v>
      </c>
      <c r="H6" s="60"/>
      <c r="I6" s="597"/>
      <c r="J6" s="398">
        <v>2021</v>
      </c>
      <c r="K6" s="423">
        <v>140</v>
      </c>
      <c r="L6" s="425">
        <v>9.0500000000000007</v>
      </c>
      <c r="M6" s="424">
        <v>1266.3900000000001</v>
      </c>
      <c r="O6" s="601"/>
      <c r="P6" s="67"/>
      <c r="Q6" s="57"/>
      <c r="R6" s="68"/>
      <c r="S6" s="68"/>
      <c r="T6" s="68">
        <f t="shared" si="1"/>
        <v>0</v>
      </c>
      <c r="V6" s="177"/>
      <c r="W6" s="96"/>
      <c r="Y6" s="177"/>
      <c r="Z6" s="97"/>
      <c r="AA6" s="336"/>
      <c r="AB6" s="78"/>
      <c r="AC6" s="76">
        <f t="shared" ref="AC6:AC37" si="2">(T5)</f>
        <v>0</v>
      </c>
    </row>
    <row r="7" spans="2:30">
      <c r="B7" s="608"/>
      <c r="C7" s="75">
        <v>43899</v>
      </c>
      <c r="D7" s="52">
        <v>10</v>
      </c>
      <c r="E7" s="76">
        <v>8.77</v>
      </c>
      <c r="F7" s="66">
        <v>0.06</v>
      </c>
      <c r="G7" s="51">
        <f t="shared" si="0"/>
        <v>87.759999999999991</v>
      </c>
      <c r="H7" s="60"/>
      <c r="I7" s="597"/>
      <c r="J7" s="398">
        <v>2022</v>
      </c>
      <c r="K7" s="423">
        <v>140</v>
      </c>
      <c r="L7" s="425">
        <v>9.0500000000000007</v>
      </c>
      <c r="M7" s="424">
        <v>1266.3900000000001</v>
      </c>
      <c r="O7" s="601"/>
      <c r="P7" s="67"/>
      <c r="Q7" s="57"/>
      <c r="R7" s="68"/>
      <c r="S7" s="68"/>
      <c r="T7" s="68">
        <f t="shared" si="1"/>
        <v>0</v>
      </c>
      <c r="V7" s="75">
        <v>43971</v>
      </c>
      <c r="W7" s="76">
        <v>1.35</v>
      </c>
      <c r="Y7" s="258"/>
      <c r="Z7" s="259"/>
      <c r="AB7" s="52"/>
      <c r="AC7" s="76">
        <f t="shared" si="2"/>
        <v>0</v>
      </c>
    </row>
    <row r="8" spans="2:30">
      <c r="B8" s="608"/>
      <c r="C8" s="75">
        <v>44004</v>
      </c>
      <c r="D8" s="52">
        <v>20</v>
      </c>
      <c r="E8" s="76">
        <v>7.75</v>
      </c>
      <c r="F8" s="66">
        <v>7.0000000000000007E-2</v>
      </c>
      <c r="G8" s="51">
        <f t="shared" si="0"/>
        <v>155.07</v>
      </c>
      <c r="H8" s="60"/>
      <c r="I8" s="597"/>
      <c r="J8" s="398"/>
      <c r="K8" s="423"/>
      <c r="L8" s="425"/>
      <c r="M8" s="424"/>
      <c r="O8" s="601"/>
      <c r="P8" s="67"/>
      <c r="Q8" s="57"/>
      <c r="R8" s="68"/>
      <c r="S8" s="68"/>
      <c r="T8" s="68">
        <f t="shared" si="1"/>
        <v>0</v>
      </c>
      <c r="V8" s="75">
        <v>44153</v>
      </c>
      <c r="W8" s="76">
        <v>2.86</v>
      </c>
      <c r="Y8" s="258"/>
      <c r="Z8" s="259"/>
      <c r="AB8" s="52"/>
      <c r="AC8" s="76">
        <f t="shared" si="2"/>
        <v>0</v>
      </c>
    </row>
    <row r="9" spans="2:30">
      <c r="B9" s="608"/>
      <c r="C9" s="75">
        <v>44025</v>
      </c>
      <c r="D9" s="52">
        <v>18</v>
      </c>
      <c r="E9" s="76">
        <v>8.06</v>
      </c>
      <c r="F9" s="66">
        <v>0</v>
      </c>
      <c r="G9" s="51">
        <f t="shared" si="0"/>
        <v>145.08000000000001</v>
      </c>
      <c r="H9" s="60"/>
      <c r="I9" s="597"/>
      <c r="J9" s="398"/>
      <c r="K9" s="423"/>
      <c r="L9" s="425"/>
      <c r="M9" s="424"/>
      <c r="O9" s="601"/>
      <c r="P9" s="67"/>
      <c r="Q9" s="57"/>
      <c r="R9" s="68"/>
      <c r="S9" s="68"/>
      <c r="T9" s="68">
        <f t="shared" si="1"/>
        <v>0</v>
      </c>
      <c r="V9" s="201">
        <f>SUM(W7:W8)</f>
        <v>4.21</v>
      </c>
      <c r="W9" s="96"/>
      <c r="Y9" s="258"/>
      <c r="Z9" s="259"/>
      <c r="AB9" s="52"/>
      <c r="AC9" s="76">
        <f t="shared" si="2"/>
        <v>0</v>
      </c>
    </row>
    <row r="10" spans="2:30">
      <c r="B10" s="608"/>
      <c r="C10" s="75">
        <v>44028</v>
      </c>
      <c r="D10" s="52">
        <v>20</v>
      </c>
      <c r="E10" s="76">
        <v>7.84</v>
      </c>
      <c r="F10" s="66">
        <v>0</v>
      </c>
      <c r="G10" s="51">
        <f t="shared" si="0"/>
        <v>156.80000000000001</v>
      </c>
      <c r="H10" s="60"/>
      <c r="I10" s="597"/>
      <c r="J10" s="398"/>
      <c r="K10" s="423"/>
      <c r="L10" s="425"/>
      <c r="M10" s="424"/>
      <c r="O10" s="601"/>
      <c r="P10" s="67"/>
      <c r="Q10" s="57"/>
      <c r="R10" s="68"/>
      <c r="S10" s="68"/>
      <c r="T10" s="68">
        <f t="shared" si="1"/>
        <v>0</v>
      </c>
      <c r="V10" s="75">
        <v>44328</v>
      </c>
      <c r="W10" s="76">
        <v>54.12</v>
      </c>
      <c r="Y10" s="70">
        <v>44328</v>
      </c>
      <c r="Z10" s="51">
        <v>14.51</v>
      </c>
      <c r="AB10" s="52"/>
      <c r="AC10" s="76">
        <f t="shared" si="2"/>
        <v>0</v>
      </c>
    </row>
    <row r="11" spans="2:30">
      <c r="B11" s="608"/>
      <c r="C11" s="75">
        <v>44236</v>
      </c>
      <c r="D11" s="52">
        <v>10</v>
      </c>
      <c r="E11" s="76">
        <v>7.58</v>
      </c>
      <c r="F11" s="66">
        <v>0</v>
      </c>
      <c r="G11" s="51">
        <f t="shared" si="0"/>
        <v>75.8</v>
      </c>
      <c r="H11" s="60"/>
      <c r="I11" s="597"/>
      <c r="J11" s="398"/>
      <c r="K11" s="423"/>
      <c r="L11" s="425"/>
      <c r="M11" s="424"/>
      <c r="O11" s="601"/>
      <c r="P11" s="67"/>
      <c r="Q11" s="57"/>
      <c r="R11" s="68"/>
      <c r="S11" s="68"/>
      <c r="T11" s="68">
        <f t="shared" si="1"/>
        <v>0</v>
      </c>
      <c r="V11" s="75">
        <v>44335</v>
      </c>
      <c r="W11" s="76">
        <v>12.72</v>
      </c>
      <c r="Y11" s="258"/>
      <c r="Z11" s="259"/>
      <c r="AB11" s="52"/>
      <c r="AC11" s="76">
        <f t="shared" si="2"/>
        <v>0</v>
      </c>
    </row>
    <row r="12" spans="2:30">
      <c r="B12" s="608"/>
      <c r="C12" s="75">
        <v>44263</v>
      </c>
      <c r="D12" s="52">
        <v>10</v>
      </c>
      <c r="E12" s="76">
        <v>7.5</v>
      </c>
      <c r="F12" s="66">
        <v>0</v>
      </c>
      <c r="G12" s="51">
        <f t="shared" si="0"/>
        <v>75</v>
      </c>
      <c r="H12" s="60"/>
      <c r="I12" s="597"/>
      <c r="J12" s="398"/>
      <c r="K12" s="423"/>
      <c r="L12" s="425"/>
      <c r="M12" s="424"/>
      <c r="O12" s="601"/>
      <c r="P12" s="67"/>
      <c r="Q12" s="57"/>
      <c r="R12" s="68"/>
      <c r="S12" s="68"/>
      <c r="T12" s="68">
        <f t="shared" si="1"/>
        <v>0</v>
      </c>
      <c r="V12" s="75">
        <v>44426</v>
      </c>
      <c r="W12" s="76">
        <v>5.23</v>
      </c>
      <c r="Y12" s="70">
        <v>44699</v>
      </c>
      <c r="Z12" s="51">
        <v>9.6300000000000008</v>
      </c>
      <c r="AB12" s="52"/>
      <c r="AC12" s="76">
        <f t="shared" si="2"/>
        <v>0</v>
      </c>
    </row>
    <row r="13" spans="2:30">
      <c r="B13" s="608"/>
      <c r="C13" s="52"/>
      <c r="D13" s="52"/>
      <c r="E13" s="76"/>
      <c r="F13" s="66">
        <v>0</v>
      </c>
      <c r="G13" s="51">
        <f t="shared" si="0"/>
        <v>0</v>
      </c>
      <c r="H13" s="60"/>
      <c r="I13" s="597"/>
      <c r="J13" s="398"/>
      <c r="K13" s="423"/>
      <c r="L13" s="425"/>
      <c r="M13" s="424"/>
      <c r="O13" s="601"/>
      <c r="P13" s="67"/>
      <c r="Q13" s="57"/>
      <c r="R13" s="68"/>
      <c r="S13" s="68"/>
      <c r="T13" s="68">
        <f t="shared" si="1"/>
        <v>0</v>
      </c>
      <c r="V13" s="75">
        <v>44524</v>
      </c>
      <c r="W13" s="76">
        <v>20.89</v>
      </c>
      <c r="Y13" s="70">
        <v>44706</v>
      </c>
      <c r="Z13" s="51">
        <v>88.47</v>
      </c>
      <c r="AB13" s="52"/>
      <c r="AC13" s="76">
        <f t="shared" si="2"/>
        <v>0</v>
      </c>
    </row>
    <row r="14" spans="2:30">
      <c r="B14" s="608"/>
      <c r="C14" s="52"/>
      <c r="D14" s="52"/>
      <c r="E14" s="76"/>
      <c r="F14" s="66">
        <v>0</v>
      </c>
      <c r="G14" s="51">
        <f t="shared" si="0"/>
        <v>0</v>
      </c>
      <c r="H14" s="60"/>
      <c r="I14" s="597"/>
      <c r="J14" s="398"/>
      <c r="K14" s="423"/>
      <c r="L14" s="425"/>
      <c r="M14" s="424"/>
      <c r="O14" s="601"/>
      <c r="P14" s="67"/>
      <c r="Q14" s="57"/>
      <c r="R14" s="68"/>
      <c r="S14" s="68"/>
      <c r="T14" s="68">
        <f t="shared" si="1"/>
        <v>0</v>
      </c>
      <c r="V14" s="75">
        <v>44558</v>
      </c>
      <c r="W14" s="76">
        <v>11.12</v>
      </c>
      <c r="Y14" s="70">
        <v>44888</v>
      </c>
      <c r="Z14" s="51">
        <v>4.4800000000000004</v>
      </c>
      <c r="AB14" s="52"/>
      <c r="AC14" s="76">
        <f t="shared" si="2"/>
        <v>0</v>
      </c>
    </row>
    <row r="15" spans="2:30">
      <c r="B15" s="608"/>
      <c r="C15" s="52"/>
      <c r="D15" s="52"/>
      <c r="E15" s="76"/>
      <c r="F15" s="66">
        <v>0</v>
      </c>
      <c r="G15" s="51">
        <f t="shared" si="0"/>
        <v>0</v>
      </c>
      <c r="H15" s="60"/>
      <c r="I15" s="597"/>
      <c r="J15" s="398"/>
      <c r="K15" s="423"/>
      <c r="L15" s="425"/>
      <c r="M15" s="424"/>
      <c r="O15" s="601"/>
      <c r="P15" s="67"/>
      <c r="Q15" s="57"/>
      <c r="R15" s="68"/>
      <c r="S15" s="68"/>
      <c r="T15" s="68">
        <f t="shared" si="1"/>
        <v>0</v>
      </c>
      <c r="V15" s="75">
        <v>44559</v>
      </c>
      <c r="W15" s="76">
        <v>11.12</v>
      </c>
      <c r="Y15" s="201">
        <f>SUM(Z12:Z14)</f>
        <v>102.58</v>
      </c>
      <c r="Z15" s="97"/>
      <c r="AB15" s="52"/>
      <c r="AC15" s="76">
        <f t="shared" si="2"/>
        <v>0</v>
      </c>
    </row>
    <row r="16" spans="2:30">
      <c r="B16" s="608"/>
      <c r="C16" s="52"/>
      <c r="D16" s="52"/>
      <c r="E16" s="76"/>
      <c r="F16" s="66">
        <v>0</v>
      </c>
      <c r="G16" s="51">
        <f t="shared" si="0"/>
        <v>0</v>
      </c>
      <c r="H16" s="60"/>
      <c r="I16" s="597"/>
      <c r="J16" s="398"/>
      <c r="K16" s="423"/>
      <c r="L16" s="425"/>
      <c r="M16" s="424"/>
      <c r="O16" s="601"/>
      <c r="P16" s="67"/>
      <c r="Q16" s="57"/>
      <c r="R16" s="68"/>
      <c r="S16" s="68"/>
      <c r="T16" s="68">
        <f t="shared" si="1"/>
        <v>0</v>
      </c>
      <c r="V16" s="374">
        <f>SUM(W10:W15)</f>
        <v>115.20000000000002</v>
      </c>
      <c r="W16" s="364"/>
      <c r="Y16" s="70">
        <v>45063</v>
      </c>
      <c r="Z16" s="51">
        <v>14.51</v>
      </c>
      <c r="AB16" s="52"/>
      <c r="AC16" s="76">
        <f t="shared" si="2"/>
        <v>0</v>
      </c>
    </row>
    <row r="17" spans="2:29">
      <c r="B17" s="608"/>
      <c r="C17" s="52"/>
      <c r="D17" s="52"/>
      <c r="E17" s="76"/>
      <c r="F17" s="66">
        <v>0</v>
      </c>
      <c r="G17" s="51">
        <f t="shared" si="0"/>
        <v>0</v>
      </c>
      <c r="H17" s="60"/>
      <c r="I17" s="597"/>
      <c r="J17" s="398"/>
      <c r="K17" s="423"/>
      <c r="L17" s="425"/>
      <c r="M17" s="424"/>
      <c r="O17" s="601"/>
      <c r="P17" s="67"/>
      <c r="Q17" s="57"/>
      <c r="R17" s="68"/>
      <c r="S17" s="68"/>
      <c r="T17" s="68">
        <f t="shared" si="1"/>
        <v>0</v>
      </c>
      <c r="V17" s="75">
        <v>44699</v>
      </c>
      <c r="W17" s="76">
        <v>0.03</v>
      </c>
      <c r="Y17" s="79"/>
      <c r="Z17" s="51"/>
      <c r="AB17" s="52"/>
      <c r="AC17" s="76">
        <f t="shared" si="2"/>
        <v>0</v>
      </c>
    </row>
    <row r="18" spans="2:29">
      <c r="B18" s="608"/>
      <c r="C18" s="52"/>
      <c r="D18" s="52"/>
      <c r="E18" s="76"/>
      <c r="F18" s="66">
        <v>0</v>
      </c>
      <c r="G18" s="51">
        <f t="shared" si="0"/>
        <v>0</v>
      </c>
      <c r="H18" s="60"/>
      <c r="I18" s="597"/>
      <c r="J18" s="398"/>
      <c r="K18" s="423"/>
      <c r="L18" s="425"/>
      <c r="M18" s="424"/>
      <c r="O18" s="601"/>
      <c r="P18" s="67"/>
      <c r="Q18" s="57"/>
      <c r="R18" s="68"/>
      <c r="S18" s="68"/>
      <c r="T18" s="68">
        <f t="shared" si="1"/>
        <v>0</v>
      </c>
      <c r="V18" s="75">
        <v>44706</v>
      </c>
      <c r="W18" s="76">
        <v>7.24</v>
      </c>
      <c r="Y18" s="79"/>
      <c r="Z18" s="51"/>
      <c r="AB18" s="52"/>
      <c r="AC18" s="76">
        <f t="shared" si="2"/>
        <v>0</v>
      </c>
    </row>
    <row r="19" spans="2:29">
      <c r="B19" s="608"/>
      <c r="C19" s="52"/>
      <c r="D19" s="52"/>
      <c r="E19" s="76"/>
      <c r="F19" s="66">
        <v>0</v>
      </c>
      <c r="G19" s="51">
        <f t="shared" si="0"/>
        <v>0</v>
      </c>
      <c r="H19" s="60"/>
      <c r="I19" s="597"/>
      <c r="J19" s="398"/>
      <c r="K19" s="423"/>
      <c r="L19" s="425"/>
      <c r="M19" s="424"/>
      <c r="O19" s="601"/>
      <c r="P19" s="67"/>
      <c r="Q19" s="57"/>
      <c r="R19" s="68"/>
      <c r="S19" s="68"/>
      <c r="T19" s="68">
        <f t="shared" si="1"/>
        <v>0</v>
      </c>
      <c r="V19" s="75">
        <v>44804</v>
      </c>
      <c r="W19" s="76">
        <v>1.18</v>
      </c>
      <c r="Y19" s="79"/>
      <c r="Z19" s="51"/>
      <c r="AB19" s="52"/>
      <c r="AC19" s="76">
        <f t="shared" si="2"/>
        <v>0</v>
      </c>
    </row>
    <row r="20" spans="2:29">
      <c r="B20" s="608"/>
      <c r="C20" s="52"/>
      <c r="D20" s="52"/>
      <c r="E20" s="76"/>
      <c r="F20" s="66">
        <v>0</v>
      </c>
      <c r="G20" s="51">
        <f t="shared" si="0"/>
        <v>0</v>
      </c>
      <c r="H20" s="60"/>
      <c r="I20" s="597"/>
      <c r="J20" s="398"/>
      <c r="K20" s="423"/>
      <c r="L20" s="425"/>
      <c r="M20" s="424"/>
      <c r="O20" s="601"/>
      <c r="P20" s="67"/>
      <c r="Q20" s="57"/>
      <c r="R20" s="68"/>
      <c r="S20" s="68"/>
      <c r="T20" s="68">
        <f t="shared" si="1"/>
        <v>0</v>
      </c>
      <c r="V20" s="75">
        <v>44888</v>
      </c>
      <c r="W20" s="76">
        <v>9.17</v>
      </c>
      <c r="Y20" s="79"/>
      <c r="Z20" s="51"/>
      <c r="AB20" s="52"/>
      <c r="AC20" s="76">
        <f t="shared" si="2"/>
        <v>0</v>
      </c>
    </row>
    <row r="21" spans="2:29">
      <c r="B21" s="608"/>
      <c r="C21" s="52"/>
      <c r="D21" s="52"/>
      <c r="E21" s="76"/>
      <c r="F21" s="66">
        <v>0</v>
      </c>
      <c r="G21" s="51">
        <f t="shared" si="0"/>
        <v>0</v>
      </c>
      <c r="H21" s="60"/>
      <c r="I21" s="597"/>
      <c r="J21" s="398"/>
      <c r="K21" s="423"/>
      <c r="L21" s="425"/>
      <c r="M21" s="424"/>
      <c r="O21" s="601"/>
      <c r="P21" s="67"/>
      <c r="Q21" s="57"/>
      <c r="R21" s="68"/>
      <c r="S21" s="68"/>
      <c r="T21" s="68">
        <f t="shared" si="1"/>
        <v>0</v>
      </c>
      <c r="V21" s="201">
        <f>SUM(W17:W20)</f>
        <v>17.62</v>
      </c>
      <c r="W21" s="96"/>
      <c r="Y21" s="79"/>
      <c r="Z21" s="51"/>
      <c r="AB21" s="52"/>
      <c r="AC21" s="76">
        <f t="shared" si="2"/>
        <v>0</v>
      </c>
    </row>
    <row r="22" spans="2:29">
      <c r="B22" s="608"/>
      <c r="C22" s="52"/>
      <c r="D22" s="52"/>
      <c r="E22" s="76"/>
      <c r="F22" s="66">
        <v>0</v>
      </c>
      <c r="G22" s="51">
        <f t="shared" si="0"/>
        <v>0</v>
      </c>
      <c r="H22" s="60"/>
      <c r="I22" s="597"/>
      <c r="J22" s="398"/>
      <c r="K22" s="423"/>
      <c r="L22" s="425"/>
      <c r="M22" s="424"/>
      <c r="O22" s="601"/>
      <c r="P22" s="67"/>
      <c r="Q22" s="57"/>
      <c r="R22" s="68"/>
      <c r="S22" s="68"/>
      <c r="T22" s="68">
        <f t="shared" si="1"/>
        <v>0</v>
      </c>
      <c r="V22" s="75">
        <v>45063</v>
      </c>
      <c r="W22" s="76">
        <v>155.84</v>
      </c>
      <c r="Y22" s="79"/>
      <c r="Z22" s="51"/>
      <c r="AB22" s="52"/>
      <c r="AC22" s="76">
        <f t="shared" si="2"/>
        <v>0</v>
      </c>
    </row>
    <row r="23" spans="2:29">
      <c r="B23" s="608"/>
      <c r="C23" s="52"/>
      <c r="D23" s="52"/>
      <c r="E23" s="76"/>
      <c r="F23" s="66">
        <v>0</v>
      </c>
      <c r="G23" s="51">
        <f t="shared" si="0"/>
        <v>0</v>
      </c>
      <c r="H23" s="60"/>
      <c r="I23" s="597"/>
      <c r="J23" s="398"/>
      <c r="K23" s="423"/>
      <c r="L23" s="425"/>
      <c r="M23" s="424"/>
      <c r="O23" s="601"/>
      <c r="P23" s="67"/>
      <c r="Q23" s="57"/>
      <c r="R23" s="68"/>
      <c r="S23" s="68"/>
      <c r="T23" s="68">
        <f t="shared" si="1"/>
        <v>0</v>
      </c>
      <c r="V23" s="75">
        <v>45084</v>
      </c>
      <c r="W23" s="76">
        <v>10.57</v>
      </c>
      <c r="Y23" s="79"/>
      <c r="Z23" s="51"/>
      <c r="AB23" s="52"/>
      <c r="AC23" s="76">
        <f t="shared" si="2"/>
        <v>0</v>
      </c>
    </row>
    <row r="24" spans="2:29">
      <c r="B24" s="608"/>
      <c r="C24" s="52"/>
      <c r="D24" s="52"/>
      <c r="E24" s="76"/>
      <c r="F24" s="66">
        <v>0</v>
      </c>
      <c r="G24" s="51">
        <f t="shared" si="0"/>
        <v>0</v>
      </c>
      <c r="H24" s="60"/>
      <c r="I24" s="597"/>
      <c r="J24" s="398"/>
      <c r="K24" s="423"/>
      <c r="L24" s="425"/>
      <c r="M24" s="424"/>
      <c r="O24" s="601"/>
      <c r="P24" s="67"/>
      <c r="Q24" s="57"/>
      <c r="R24" s="68"/>
      <c r="S24" s="68"/>
      <c r="T24" s="68">
        <f t="shared" si="1"/>
        <v>0</v>
      </c>
      <c r="V24" s="75">
        <v>45175</v>
      </c>
      <c r="W24" s="76">
        <v>2.65</v>
      </c>
      <c r="Y24" s="79"/>
      <c r="Z24" s="51"/>
      <c r="AB24" s="52"/>
      <c r="AC24" s="76">
        <f t="shared" si="2"/>
        <v>0</v>
      </c>
    </row>
    <row r="25" spans="2:29">
      <c r="B25" s="608"/>
      <c r="C25" s="52"/>
      <c r="D25" s="52"/>
      <c r="E25" s="76"/>
      <c r="F25" s="66">
        <v>0</v>
      </c>
      <c r="G25" s="51">
        <f t="shared" si="0"/>
        <v>0</v>
      </c>
      <c r="H25" s="60"/>
      <c r="I25" s="597"/>
      <c r="J25" s="398"/>
      <c r="K25" s="423"/>
      <c r="L25" s="425"/>
      <c r="M25" s="424"/>
      <c r="O25" s="601"/>
      <c r="P25" s="67"/>
      <c r="Q25" s="57"/>
      <c r="R25" s="68"/>
      <c r="S25" s="68"/>
      <c r="T25" s="68">
        <f t="shared" si="1"/>
        <v>0</v>
      </c>
      <c r="V25" s="75">
        <v>45266</v>
      </c>
      <c r="W25" s="76">
        <v>7.59</v>
      </c>
      <c r="Y25" s="79"/>
      <c r="Z25" s="51"/>
      <c r="AB25" s="52"/>
      <c r="AC25" s="76">
        <f t="shared" si="2"/>
        <v>0</v>
      </c>
    </row>
    <row r="26" spans="2:29">
      <c r="B26" s="608"/>
      <c r="C26" s="52"/>
      <c r="D26" s="52"/>
      <c r="E26" s="76"/>
      <c r="F26" s="66">
        <v>0</v>
      </c>
      <c r="G26" s="51">
        <f t="shared" si="0"/>
        <v>0</v>
      </c>
      <c r="H26" s="60"/>
      <c r="I26" s="597"/>
      <c r="J26" s="398"/>
      <c r="K26" s="423"/>
      <c r="L26" s="425"/>
      <c r="M26" s="424"/>
      <c r="O26" s="601"/>
      <c r="P26" s="67"/>
      <c r="Q26" s="57"/>
      <c r="R26" s="68"/>
      <c r="S26" s="68"/>
      <c r="T26" s="68">
        <f t="shared" si="1"/>
        <v>0</v>
      </c>
      <c r="V26" s="75"/>
      <c r="W26" s="76"/>
      <c r="Y26" s="79"/>
      <c r="Z26" s="51"/>
      <c r="AB26" s="52"/>
      <c r="AC26" s="76">
        <f t="shared" si="2"/>
        <v>0</v>
      </c>
    </row>
    <row r="27" spans="2:29">
      <c r="B27" s="608"/>
      <c r="C27" s="52"/>
      <c r="D27" s="52"/>
      <c r="E27" s="76"/>
      <c r="F27" s="66">
        <v>0</v>
      </c>
      <c r="G27" s="51">
        <f t="shared" si="0"/>
        <v>0</v>
      </c>
      <c r="H27" s="60"/>
      <c r="I27" s="597"/>
      <c r="J27" s="398"/>
      <c r="K27" s="423"/>
      <c r="L27" s="425"/>
      <c r="M27" s="424"/>
      <c r="O27" s="601"/>
      <c r="P27" s="67"/>
      <c r="Q27" s="57"/>
      <c r="R27" s="68"/>
      <c r="S27" s="68"/>
      <c r="T27" s="68">
        <f t="shared" si="1"/>
        <v>0</v>
      </c>
      <c r="V27" s="75"/>
      <c r="W27" s="76"/>
      <c r="Y27" s="79"/>
      <c r="Z27" s="51"/>
      <c r="AB27" s="52"/>
      <c r="AC27" s="76">
        <f t="shared" si="2"/>
        <v>0</v>
      </c>
    </row>
    <row r="28" spans="2:29">
      <c r="B28" s="608"/>
      <c r="C28" s="52"/>
      <c r="D28" s="52"/>
      <c r="E28" s="76"/>
      <c r="F28" s="66">
        <v>0</v>
      </c>
      <c r="G28" s="51">
        <f t="shared" si="0"/>
        <v>0</v>
      </c>
      <c r="H28" s="60"/>
      <c r="I28" s="597"/>
      <c r="J28" s="398"/>
      <c r="K28" s="423"/>
      <c r="L28" s="425"/>
      <c r="M28" s="424"/>
      <c r="O28" s="601"/>
      <c r="P28" s="67"/>
      <c r="Q28" s="57"/>
      <c r="R28" s="68"/>
      <c r="S28" s="68"/>
      <c r="T28" s="68">
        <f t="shared" si="1"/>
        <v>0</v>
      </c>
      <c r="V28" s="75"/>
      <c r="W28" s="76"/>
      <c r="Y28" s="79"/>
      <c r="Z28" s="51"/>
      <c r="AB28" s="52"/>
      <c r="AC28" s="76">
        <f t="shared" si="2"/>
        <v>0</v>
      </c>
    </row>
    <row r="29" spans="2:29">
      <c r="B29" s="608"/>
      <c r="C29" s="52"/>
      <c r="D29" s="52"/>
      <c r="E29" s="76"/>
      <c r="F29" s="66">
        <v>0</v>
      </c>
      <c r="G29" s="51">
        <f t="shared" si="0"/>
        <v>0</v>
      </c>
      <c r="H29" s="60"/>
      <c r="I29" s="597"/>
      <c r="J29" s="398"/>
      <c r="K29" s="423"/>
      <c r="L29" s="425"/>
      <c r="M29" s="424"/>
      <c r="O29" s="601"/>
      <c r="P29" s="67"/>
      <c r="Q29" s="57"/>
      <c r="R29" s="68"/>
      <c r="S29" s="68"/>
      <c r="T29" s="68">
        <f t="shared" si="1"/>
        <v>0</v>
      </c>
      <c r="V29" s="75"/>
      <c r="W29" s="76"/>
      <c r="Y29" s="79"/>
      <c r="Z29" s="51"/>
      <c r="AB29" s="52"/>
      <c r="AC29" s="76">
        <f t="shared" si="2"/>
        <v>0</v>
      </c>
    </row>
    <row r="30" spans="2:29">
      <c r="B30" s="608"/>
      <c r="C30" s="52"/>
      <c r="D30" s="52"/>
      <c r="E30" s="76"/>
      <c r="F30" s="66">
        <v>0</v>
      </c>
      <c r="G30" s="51">
        <f t="shared" si="0"/>
        <v>0</v>
      </c>
      <c r="H30" s="60"/>
      <c r="I30" s="597"/>
      <c r="J30" s="398"/>
      <c r="K30" s="423"/>
      <c r="L30" s="425"/>
      <c r="M30" s="424"/>
      <c r="O30" s="601"/>
      <c r="P30" s="67"/>
      <c r="Q30" s="57"/>
      <c r="R30" s="68"/>
      <c r="S30" s="68"/>
      <c r="T30" s="68">
        <f t="shared" si="1"/>
        <v>0</v>
      </c>
      <c r="V30" s="75"/>
      <c r="W30" s="76"/>
      <c r="Y30" s="79"/>
      <c r="Z30" s="51"/>
      <c r="AB30" s="52"/>
      <c r="AC30" s="76">
        <f t="shared" si="2"/>
        <v>0</v>
      </c>
    </row>
    <row r="31" spans="2:29">
      <c r="B31" s="608"/>
      <c r="C31" s="52"/>
      <c r="D31" s="52"/>
      <c r="E31" s="76"/>
      <c r="F31" s="66">
        <v>0</v>
      </c>
      <c r="G31" s="51">
        <f t="shared" si="0"/>
        <v>0</v>
      </c>
      <c r="H31" s="60"/>
      <c r="I31" s="597"/>
      <c r="J31" s="398"/>
      <c r="K31" s="423"/>
      <c r="L31" s="425"/>
      <c r="M31" s="424"/>
      <c r="O31" s="601"/>
      <c r="P31" s="67"/>
      <c r="Q31" s="57"/>
      <c r="R31" s="68"/>
      <c r="S31" s="68"/>
      <c r="T31" s="68">
        <f t="shared" si="1"/>
        <v>0</v>
      </c>
      <c r="V31" s="75"/>
      <c r="W31" s="76"/>
      <c r="Y31" s="79"/>
      <c r="Z31" s="51"/>
      <c r="AB31" s="52"/>
      <c r="AC31" s="76">
        <f t="shared" si="2"/>
        <v>0</v>
      </c>
    </row>
    <row r="32" spans="2:29">
      <c r="B32" s="608"/>
      <c r="C32" s="52"/>
      <c r="D32" s="52"/>
      <c r="E32" s="76"/>
      <c r="F32" s="66">
        <v>0</v>
      </c>
      <c r="G32" s="51">
        <f t="shared" si="0"/>
        <v>0</v>
      </c>
      <c r="H32" s="60"/>
      <c r="I32" s="597"/>
      <c r="J32" s="398"/>
      <c r="K32" s="423"/>
      <c r="L32" s="425"/>
      <c r="M32" s="424"/>
      <c r="O32" s="601"/>
      <c r="P32" s="67"/>
      <c r="Q32" s="57"/>
      <c r="R32" s="68"/>
      <c r="S32" s="68"/>
      <c r="T32" s="68">
        <f t="shared" si="1"/>
        <v>0</v>
      </c>
      <c r="V32" s="75"/>
      <c r="W32" s="76"/>
      <c r="Y32" s="79"/>
      <c r="Z32" s="51"/>
      <c r="AB32" s="52"/>
      <c r="AC32" s="76">
        <f t="shared" si="2"/>
        <v>0</v>
      </c>
    </row>
    <row r="33" spans="2:29">
      <c r="B33" s="608"/>
      <c r="C33" s="52"/>
      <c r="D33" s="52"/>
      <c r="E33" s="76"/>
      <c r="F33" s="66">
        <v>0</v>
      </c>
      <c r="G33" s="51">
        <f t="shared" si="0"/>
        <v>0</v>
      </c>
      <c r="H33" s="60"/>
      <c r="I33" s="597"/>
      <c r="J33" s="398"/>
      <c r="K33" s="423"/>
      <c r="L33" s="425"/>
      <c r="M33" s="424"/>
      <c r="O33" s="601"/>
      <c r="P33" s="67"/>
      <c r="Q33" s="57"/>
      <c r="R33" s="68"/>
      <c r="S33" s="68"/>
      <c r="T33" s="68">
        <f t="shared" si="1"/>
        <v>0</v>
      </c>
      <c r="V33" s="75"/>
      <c r="W33" s="76"/>
      <c r="Y33" s="79"/>
      <c r="Z33" s="51"/>
      <c r="AB33" s="52"/>
      <c r="AC33" s="76">
        <f t="shared" si="2"/>
        <v>0</v>
      </c>
    </row>
    <row r="34" spans="2:29">
      <c r="B34" s="608"/>
      <c r="C34" s="52"/>
      <c r="D34" s="52"/>
      <c r="E34" s="76"/>
      <c r="F34" s="66">
        <v>0</v>
      </c>
      <c r="G34" s="51">
        <f t="shared" si="0"/>
        <v>0</v>
      </c>
      <c r="H34" s="60"/>
      <c r="I34" s="597"/>
      <c r="J34" s="398"/>
      <c r="K34" s="423"/>
      <c r="L34" s="425"/>
      <c r="M34" s="424"/>
      <c r="O34" s="601"/>
      <c r="P34" s="67"/>
      <c r="Q34" s="57"/>
      <c r="R34" s="68"/>
      <c r="S34" s="68"/>
      <c r="T34" s="68">
        <f t="shared" si="1"/>
        <v>0</v>
      </c>
      <c r="V34" s="75"/>
      <c r="W34" s="76"/>
      <c r="Y34" s="79"/>
      <c r="Z34" s="51"/>
      <c r="AB34" s="52"/>
      <c r="AC34" s="76">
        <f t="shared" si="2"/>
        <v>0</v>
      </c>
    </row>
    <row r="35" spans="2:29">
      <c r="B35" s="608"/>
      <c r="C35" s="52"/>
      <c r="D35" s="52"/>
      <c r="E35" s="76"/>
      <c r="F35" s="66">
        <v>0</v>
      </c>
      <c r="G35" s="51">
        <f t="shared" si="0"/>
        <v>0</v>
      </c>
      <c r="H35" s="60"/>
      <c r="I35" s="598"/>
      <c r="J35" s="398"/>
      <c r="K35" s="423"/>
      <c r="L35" s="425"/>
      <c r="M35" s="424"/>
      <c r="O35" s="602"/>
      <c r="P35" s="85"/>
      <c r="Q35" s="86"/>
      <c r="R35" s="87"/>
      <c r="S35" s="88"/>
      <c r="T35" s="68">
        <f t="shared" si="1"/>
        <v>0</v>
      </c>
      <c r="V35" s="75"/>
      <c r="W35" s="76"/>
      <c r="Y35" s="79"/>
      <c r="Z35" s="51"/>
      <c r="AB35" s="52"/>
      <c r="AC35" s="76">
        <f t="shared" si="2"/>
        <v>0</v>
      </c>
    </row>
    <row r="36" spans="2:29">
      <c r="B36" s="609"/>
      <c r="C36" s="52"/>
      <c r="D36" s="52"/>
      <c r="E36" s="76"/>
      <c r="F36" s="66">
        <v>0</v>
      </c>
      <c r="G36" s="51">
        <f t="shared" si="0"/>
        <v>0</v>
      </c>
      <c r="H36" s="60"/>
      <c r="R36" s="89"/>
      <c r="V36" s="75"/>
      <c r="W36" s="76"/>
      <c r="Y36" s="79"/>
      <c r="Z36" s="51"/>
      <c r="AB36" s="52"/>
      <c r="AC36" s="76">
        <f t="shared" si="2"/>
        <v>0</v>
      </c>
    </row>
    <row r="37" spans="2:29">
      <c r="B37" s="69" t="s">
        <v>26</v>
      </c>
      <c r="C37" s="89"/>
      <c r="D37" s="333">
        <f>SUM(D4:D36)</f>
        <v>140</v>
      </c>
      <c r="E37" s="90">
        <f>G37/D37</f>
        <v>9.0456428571428571</v>
      </c>
      <c r="F37" s="91"/>
      <c r="G37" s="92">
        <f>SUM(G4:G36)</f>
        <v>1266.3900000000001</v>
      </c>
      <c r="V37" s="75"/>
      <c r="W37" s="76"/>
      <c r="Y37" s="79"/>
      <c r="Z37" s="51"/>
      <c r="AB37" s="52"/>
      <c r="AC37" s="76">
        <f t="shared" si="2"/>
        <v>0</v>
      </c>
    </row>
    <row r="38" spans="2:29">
      <c r="E38" s="93" t="s">
        <v>27</v>
      </c>
      <c r="W38" s="94">
        <f>SUM(W5:W37)</f>
        <v>313.77999999999997</v>
      </c>
      <c r="Z38" s="94">
        <f>SUM(Z5:Z37)</f>
        <v>138.03</v>
      </c>
    </row>
  </sheetData>
  <mergeCells count="9">
    <mergeCell ref="B2:C2"/>
    <mergeCell ref="O4:O35"/>
    <mergeCell ref="AB2:AC2"/>
    <mergeCell ref="V3:W3"/>
    <mergeCell ref="Y3:Z3"/>
    <mergeCell ref="AB3:AC3"/>
    <mergeCell ref="B4:B36"/>
    <mergeCell ref="I4:I35"/>
    <mergeCell ref="D2:G2"/>
  </mergeCells>
  <hyperlinks>
    <hyperlink ref="B3" location="CARTEIRA!A1" display="GRND3" xr:uid="{00000000-0004-0000-2400-000000000000}"/>
    <hyperlink ref="V3:W3" location="DIVIDENDO!A1" display="DIVIDENDO" xr:uid="{00000000-0004-0000-2400-000001000000}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Planilha31">
    <tabColor theme="8" tint="-0.249977111117893"/>
  </sheetPr>
  <dimension ref="A2:AE38"/>
  <sheetViews>
    <sheetView zoomScale="75" zoomScaleNormal="75" workbookViewId="0">
      <selection activeCell="B3" sqref="B3"/>
    </sheetView>
  </sheetViews>
  <sheetFormatPr defaultColWidth="0" defaultRowHeight="15"/>
  <cols>
    <col min="1" max="1" width="1.28515625" style="58" customWidth="1"/>
    <col min="2" max="2" width="9.140625" style="58" customWidth="1"/>
    <col min="3" max="3" width="12" style="58" bestFit="1" customWidth="1"/>
    <col min="4" max="4" width="8" style="58" customWidth="1"/>
    <col min="5" max="5" width="13.42578125" style="58" bestFit="1" customWidth="1"/>
    <col min="6" max="6" width="9.140625" style="58" bestFit="1" customWidth="1"/>
    <col min="7" max="7" width="12.7109375" style="58" bestFit="1" customWidth="1"/>
    <col min="8" max="8" width="1.7109375" style="58" customWidth="1"/>
    <col min="9" max="9" width="9.140625" style="58" customWidth="1"/>
    <col min="10" max="10" width="12" style="58" bestFit="1" customWidth="1"/>
    <col min="11" max="11" width="7.5703125" style="58" customWidth="1"/>
    <col min="12" max="12" width="11" style="58" bestFit="1" customWidth="1"/>
    <col min="13" max="13" width="11.7109375" style="58" bestFit="1" customWidth="1"/>
    <col min="14" max="14" width="1.28515625" style="58" customWidth="1"/>
    <col min="15" max="15" width="9.140625" style="58" customWidth="1"/>
    <col min="16" max="16" width="10.7109375" style="58" bestFit="1" customWidth="1"/>
    <col min="17" max="18" width="9.140625" style="58" customWidth="1"/>
    <col min="19" max="19" width="10.28515625" style="58" bestFit="1" customWidth="1"/>
    <col min="20" max="20" width="10.140625" style="58" bestFit="1" customWidth="1"/>
    <col min="21" max="21" width="2.42578125" style="58" customWidth="1"/>
    <col min="22" max="22" width="10.7109375" style="58" bestFit="1" customWidth="1"/>
    <col min="23" max="23" width="9.140625" style="58" customWidth="1"/>
    <col min="24" max="24" width="1.42578125" style="58" customWidth="1"/>
    <col min="25" max="25" width="4.140625" style="58" customWidth="1"/>
    <col min="26" max="26" width="10.7109375" style="58" bestFit="1" customWidth="1"/>
    <col min="27" max="27" width="10.140625" style="58" bestFit="1" customWidth="1"/>
    <col min="28" max="28" width="9.140625" style="58" customWidth="1"/>
    <col min="29" max="31" width="0" style="58" hidden="1" customWidth="1"/>
    <col min="32" max="16384" width="9.140625" style="58" hidden="1"/>
  </cols>
  <sheetData>
    <row r="2" spans="2:28">
      <c r="B2" s="613" t="s">
        <v>134</v>
      </c>
      <c r="C2" s="614"/>
      <c r="D2" s="617" t="s">
        <v>135</v>
      </c>
      <c r="E2" s="618"/>
      <c r="F2" s="618"/>
      <c r="G2" s="618"/>
      <c r="M2" s="59" t="s">
        <v>2</v>
      </c>
      <c r="S2" s="60" t="s">
        <v>3</v>
      </c>
      <c r="T2" s="336" t="s">
        <v>4</v>
      </c>
      <c r="Z2" s="603" t="s">
        <v>5</v>
      </c>
      <c r="AA2" s="603"/>
    </row>
    <row r="3" spans="2:28" ht="30" customHeight="1">
      <c r="B3" s="22" t="s">
        <v>136</v>
      </c>
      <c r="C3" s="328" t="s">
        <v>7</v>
      </c>
      <c r="D3" s="329" t="s">
        <v>8</v>
      </c>
      <c r="E3" s="329" t="s">
        <v>9</v>
      </c>
      <c r="F3" s="329" t="s">
        <v>10</v>
      </c>
      <c r="G3" s="328" t="s">
        <v>11</v>
      </c>
      <c r="I3" s="61" t="str">
        <f>(B3)</f>
        <v>IVVB11</v>
      </c>
      <c r="J3" s="328" t="s">
        <v>7</v>
      </c>
      <c r="K3" s="329" t="s">
        <v>8</v>
      </c>
      <c r="L3" s="329" t="s">
        <v>9</v>
      </c>
      <c r="M3" s="329" t="s">
        <v>12</v>
      </c>
      <c r="O3" s="61" t="str">
        <f>(B3)</f>
        <v>IVVB11</v>
      </c>
      <c r="P3" s="328" t="s">
        <v>13</v>
      </c>
      <c r="Q3" s="328" t="s">
        <v>8</v>
      </c>
      <c r="R3" s="328" t="s">
        <v>14</v>
      </c>
      <c r="S3" s="329" t="s">
        <v>15</v>
      </c>
      <c r="T3" s="329" t="s">
        <v>16</v>
      </c>
      <c r="V3" s="612" t="s">
        <v>17</v>
      </c>
      <c r="W3" s="612"/>
      <c r="Y3" s="62"/>
      <c r="Z3" s="606" t="s">
        <v>20</v>
      </c>
      <c r="AA3" s="606"/>
    </row>
    <row r="4" spans="2:28">
      <c r="B4" s="607" t="s">
        <v>21</v>
      </c>
      <c r="C4" s="70">
        <v>43818</v>
      </c>
      <c r="D4" s="52">
        <v>1</v>
      </c>
      <c r="E4" s="51">
        <v>139</v>
      </c>
      <c r="F4" s="66">
        <v>0</v>
      </c>
      <c r="G4" s="51">
        <f>(E4*D4)+F4</f>
        <v>139</v>
      </c>
      <c r="H4" s="60"/>
      <c r="I4" s="596" t="s">
        <v>2</v>
      </c>
      <c r="J4" s="95">
        <v>2019</v>
      </c>
      <c r="K4" s="141">
        <v>1</v>
      </c>
      <c r="L4" s="402">
        <v>139</v>
      </c>
      <c r="M4" s="142"/>
      <c r="O4" s="600" t="s">
        <v>4</v>
      </c>
      <c r="P4" s="67"/>
      <c r="Q4" s="57"/>
      <c r="R4" s="68"/>
      <c r="S4" s="68"/>
      <c r="T4" s="68">
        <f>(R4*Q4)+S4</f>
        <v>0</v>
      </c>
      <c r="V4" s="52" t="s">
        <v>22</v>
      </c>
      <c r="W4" s="52" t="s">
        <v>23</v>
      </c>
      <c r="Y4" s="336"/>
      <c r="Z4" s="52" t="s">
        <v>25</v>
      </c>
      <c r="AA4" s="52" t="s">
        <v>23</v>
      </c>
      <c r="AB4" s="69"/>
    </row>
    <row r="5" spans="2:28">
      <c r="B5" s="608"/>
      <c r="C5" s="70"/>
      <c r="D5" s="52"/>
      <c r="E5" s="51"/>
      <c r="F5" s="66">
        <v>0</v>
      </c>
      <c r="G5" s="51">
        <f t="shared" ref="G5:G36" si="0">(E5*D5)+F5</f>
        <v>0</v>
      </c>
      <c r="H5" s="60"/>
      <c r="I5" s="597"/>
      <c r="J5" s="95">
        <v>2020</v>
      </c>
      <c r="K5" s="141">
        <v>1</v>
      </c>
      <c r="L5" s="402">
        <v>139</v>
      </c>
      <c r="M5" s="142"/>
      <c r="O5" s="601"/>
      <c r="P5" s="73"/>
      <c r="Q5" s="46"/>
      <c r="R5" s="74"/>
      <c r="S5" s="74"/>
      <c r="T5" s="68">
        <f t="shared" ref="T5:T35" si="1">(R5*Q5)+S5</f>
        <v>0</v>
      </c>
      <c r="V5" s="75"/>
      <c r="W5" s="76"/>
      <c r="Y5" s="336"/>
      <c r="Z5" s="75"/>
      <c r="AA5" s="76">
        <f>(T4)</f>
        <v>0</v>
      </c>
    </row>
    <row r="6" spans="2:28">
      <c r="B6" s="608"/>
      <c r="C6" s="70"/>
      <c r="D6" s="52"/>
      <c r="E6" s="51"/>
      <c r="F6" s="66">
        <v>0</v>
      </c>
      <c r="G6" s="51">
        <f t="shared" si="0"/>
        <v>0</v>
      </c>
      <c r="H6" s="60"/>
      <c r="I6" s="597"/>
      <c r="J6" s="95">
        <v>2021</v>
      </c>
      <c r="K6" s="141">
        <v>1</v>
      </c>
      <c r="L6" s="402">
        <v>139</v>
      </c>
      <c r="M6" s="142"/>
      <c r="O6" s="601"/>
      <c r="P6" s="67"/>
      <c r="Q6" s="57"/>
      <c r="R6" s="68"/>
      <c r="S6" s="68"/>
      <c r="T6" s="68">
        <f t="shared" si="1"/>
        <v>0</v>
      </c>
      <c r="V6" s="75"/>
      <c r="W6" s="76"/>
      <c r="Y6" s="336"/>
      <c r="Z6" s="78"/>
      <c r="AA6" s="76">
        <f t="shared" ref="AA6:AA37" si="2">(T5)</f>
        <v>0</v>
      </c>
    </row>
    <row r="7" spans="2:28">
      <c r="B7" s="608"/>
      <c r="C7" s="70"/>
      <c r="D7" s="52"/>
      <c r="E7" s="51"/>
      <c r="F7" s="66">
        <v>0</v>
      </c>
      <c r="G7" s="51">
        <f t="shared" si="0"/>
        <v>0</v>
      </c>
      <c r="H7" s="60"/>
      <c r="I7" s="597"/>
      <c r="J7" s="398">
        <v>2022</v>
      </c>
      <c r="K7" s="141">
        <v>1</v>
      </c>
      <c r="L7" s="402">
        <v>139</v>
      </c>
      <c r="M7" s="424"/>
      <c r="O7" s="601"/>
      <c r="P7" s="67"/>
      <c r="Q7" s="57"/>
      <c r="R7" s="68"/>
      <c r="S7" s="68"/>
      <c r="T7" s="68">
        <f t="shared" si="1"/>
        <v>0</v>
      </c>
      <c r="V7" s="75"/>
      <c r="W7" s="76"/>
      <c r="Z7" s="52"/>
      <c r="AA7" s="76">
        <f t="shared" si="2"/>
        <v>0</v>
      </c>
    </row>
    <row r="8" spans="2:28">
      <c r="B8" s="608"/>
      <c r="C8" s="70"/>
      <c r="D8" s="52"/>
      <c r="E8" s="51"/>
      <c r="F8" s="66">
        <v>0</v>
      </c>
      <c r="G8" s="51">
        <f t="shared" si="0"/>
        <v>0</v>
      </c>
      <c r="H8" s="60"/>
      <c r="I8" s="597"/>
      <c r="J8" s="398"/>
      <c r="K8" s="423"/>
      <c r="L8" s="425"/>
      <c r="M8" s="424"/>
      <c r="O8" s="601"/>
      <c r="P8" s="67"/>
      <c r="Q8" s="57"/>
      <c r="R8" s="68"/>
      <c r="S8" s="68"/>
      <c r="T8" s="68">
        <f t="shared" si="1"/>
        <v>0</v>
      </c>
      <c r="V8" s="52"/>
      <c r="W8" s="76"/>
      <c r="Z8" s="52"/>
      <c r="AA8" s="76">
        <f t="shared" si="2"/>
        <v>0</v>
      </c>
    </row>
    <row r="9" spans="2:28">
      <c r="B9" s="608"/>
      <c r="C9" s="70"/>
      <c r="D9" s="52"/>
      <c r="E9" s="51"/>
      <c r="F9" s="66">
        <v>0</v>
      </c>
      <c r="G9" s="51">
        <f t="shared" si="0"/>
        <v>0</v>
      </c>
      <c r="H9" s="60"/>
      <c r="I9" s="597"/>
      <c r="J9" s="398"/>
      <c r="K9" s="423"/>
      <c r="L9" s="425"/>
      <c r="M9" s="424"/>
      <c r="O9" s="601"/>
      <c r="P9" s="67"/>
      <c r="Q9" s="57"/>
      <c r="R9" s="68"/>
      <c r="S9" s="68"/>
      <c r="T9" s="68">
        <f t="shared" si="1"/>
        <v>0</v>
      </c>
      <c r="V9" s="52"/>
      <c r="W9" s="76"/>
      <c r="Z9" s="52"/>
      <c r="AA9" s="76">
        <f t="shared" si="2"/>
        <v>0</v>
      </c>
    </row>
    <row r="10" spans="2:28">
      <c r="B10" s="608"/>
      <c r="C10" s="70"/>
      <c r="D10" s="52"/>
      <c r="E10" s="51"/>
      <c r="F10" s="66">
        <v>0</v>
      </c>
      <c r="G10" s="51">
        <f t="shared" si="0"/>
        <v>0</v>
      </c>
      <c r="H10" s="60"/>
      <c r="I10" s="597"/>
      <c r="J10" s="398"/>
      <c r="K10" s="423"/>
      <c r="L10" s="425"/>
      <c r="M10" s="424"/>
      <c r="O10" s="601"/>
      <c r="P10" s="67"/>
      <c r="Q10" s="57"/>
      <c r="R10" s="68"/>
      <c r="S10" s="68"/>
      <c r="T10" s="68">
        <f t="shared" si="1"/>
        <v>0</v>
      </c>
      <c r="V10" s="52"/>
      <c r="W10" s="76"/>
      <c r="Z10" s="52"/>
      <c r="AA10" s="76">
        <f t="shared" si="2"/>
        <v>0</v>
      </c>
    </row>
    <row r="11" spans="2:28">
      <c r="B11" s="608"/>
      <c r="C11" s="79"/>
      <c r="D11" s="79"/>
      <c r="E11" s="79"/>
      <c r="F11" s="66">
        <v>0</v>
      </c>
      <c r="G11" s="51">
        <f t="shared" si="0"/>
        <v>0</v>
      </c>
      <c r="H11" s="60"/>
      <c r="I11" s="597"/>
      <c r="J11" s="398"/>
      <c r="K11" s="423"/>
      <c r="L11" s="425"/>
      <c r="M11" s="424"/>
      <c r="O11" s="601"/>
      <c r="P11" s="67"/>
      <c r="Q11" s="57"/>
      <c r="R11" s="68"/>
      <c r="S11" s="68"/>
      <c r="T11" s="68">
        <f t="shared" si="1"/>
        <v>0</v>
      </c>
      <c r="V11" s="52"/>
      <c r="W11" s="76"/>
      <c r="Z11" s="52"/>
      <c r="AA11" s="76">
        <f t="shared" si="2"/>
        <v>0</v>
      </c>
    </row>
    <row r="12" spans="2:28">
      <c r="B12" s="608"/>
      <c r="C12" s="79"/>
      <c r="D12" s="79"/>
      <c r="E12" s="79"/>
      <c r="F12" s="66">
        <v>0</v>
      </c>
      <c r="G12" s="51">
        <f t="shared" si="0"/>
        <v>0</v>
      </c>
      <c r="H12" s="60"/>
      <c r="I12" s="597"/>
      <c r="J12" s="398"/>
      <c r="K12" s="423"/>
      <c r="L12" s="425"/>
      <c r="M12" s="424"/>
      <c r="O12" s="601"/>
      <c r="P12" s="67"/>
      <c r="Q12" s="57"/>
      <c r="R12" s="68"/>
      <c r="S12" s="68"/>
      <c r="T12" s="68">
        <f t="shared" si="1"/>
        <v>0</v>
      </c>
      <c r="V12" s="52"/>
      <c r="W12" s="76"/>
      <c r="Z12" s="52"/>
      <c r="AA12" s="76">
        <f t="shared" si="2"/>
        <v>0</v>
      </c>
    </row>
    <row r="13" spans="2:28">
      <c r="B13" s="608"/>
      <c r="C13" s="79"/>
      <c r="D13" s="79"/>
      <c r="E13" s="79"/>
      <c r="F13" s="66">
        <v>0</v>
      </c>
      <c r="G13" s="51">
        <f t="shared" si="0"/>
        <v>0</v>
      </c>
      <c r="H13" s="60"/>
      <c r="I13" s="597"/>
      <c r="J13" s="398"/>
      <c r="K13" s="423"/>
      <c r="L13" s="425"/>
      <c r="M13" s="424"/>
      <c r="O13" s="601"/>
      <c r="P13" s="67"/>
      <c r="Q13" s="57"/>
      <c r="R13" s="68"/>
      <c r="S13" s="68"/>
      <c r="T13" s="68">
        <f t="shared" si="1"/>
        <v>0</v>
      </c>
      <c r="V13" s="52"/>
      <c r="W13" s="76"/>
      <c r="Z13" s="52"/>
      <c r="AA13" s="76">
        <f t="shared" si="2"/>
        <v>0</v>
      </c>
    </row>
    <row r="14" spans="2:28">
      <c r="B14" s="608"/>
      <c r="C14" s="79"/>
      <c r="D14" s="79"/>
      <c r="E14" s="79"/>
      <c r="F14" s="66">
        <v>0</v>
      </c>
      <c r="G14" s="51">
        <f t="shared" si="0"/>
        <v>0</v>
      </c>
      <c r="H14" s="60"/>
      <c r="I14" s="597"/>
      <c r="J14" s="398"/>
      <c r="K14" s="423"/>
      <c r="L14" s="425"/>
      <c r="M14" s="424"/>
      <c r="O14" s="601"/>
      <c r="P14" s="67"/>
      <c r="Q14" s="57"/>
      <c r="R14" s="68"/>
      <c r="S14" s="68"/>
      <c r="T14" s="68">
        <f t="shared" si="1"/>
        <v>0</v>
      </c>
      <c r="V14" s="52"/>
      <c r="W14" s="76"/>
      <c r="Z14" s="52"/>
      <c r="AA14" s="76">
        <f t="shared" si="2"/>
        <v>0</v>
      </c>
    </row>
    <row r="15" spans="2:28">
      <c r="B15" s="608"/>
      <c r="C15" s="79"/>
      <c r="D15" s="79"/>
      <c r="E15" s="79"/>
      <c r="F15" s="66">
        <v>0</v>
      </c>
      <c r="G15" s="51">
        <f t="shared" si="0"/>
        <v>0</v>
      </c>
      <c r="H15" s="60"/>
      <c r="I15" s="597"/>
      <c r="J15" s="398"/>
      <c r="K15" s="423"/>
      <c r="L15" s="425"/>
      <c r="M15" s="424"/>
      <c r="O15" s="601"/>
      <c r="P15" s="67"/>
      <c r="Q15" s="57"/>
      <c r="R15" s="68"/>
      <c r="S15" s="68"/>
      <c r="T15" s="68">
        <f t="shared" si="1"/>
        <v>0</v>
      </c>
      <c r="V15" s="52"/>
      <c r="W15" s="76"/>
      <c r="Z15" s="52"/>
      <c r="AA15" s="76">
        <f t="shared" si="2"/>
        <v>0</v>
      </c>
    </row>
    <row r="16" spans="2:28">
      <c r="B16" s="608"/>
      <c r="C16" s="79"/>
      <c r="D16" s="79"/>
      <c r="E16" s="79"/>
      <c r="F16" s="66">
        <v>0</v>
      </c>
      <c r="G16" s="51">
        <f t="shared" si="0"/>
        <v>0</v>
      </c>
      <c r="H16" s="60"/>
      <c r="I16" s="597"/>
      <c r="J16" s="398"/>
      <c r="K16" s="423"/>
      <c r="L16" s="425"/>
      <c r="M16" s="424"/>
      <c r="O16" s="601"/>
      <c r="P16" s="67"/>
      <c r="Q16" s="57"/>
      <c r="R16" s="68"/>
      <c r="S16" s="68"/>
      <c r="T16" s="68">
        <f t="shared" si="1"/>
        <v>0</v>
      </c>
      <c r="V16" s="52"/>
      <c r="W16" s="76"/>
      <c r="Z16" s="52"/>
      <c r="AA16" s="76">
        <f t="shared" si="2"/>
        <v>0</v>
      </c>
    </row>
    <row r="17" spans="2:27">
      <c r="B17" s="608"/>
      <c r="C17" s="79"/>
      <c r="D17" s="79"/>
      <c r="E17" s="79"/>
      <c r="F17" s="66">
        <v>0</v>
      </c>
      <c r="G17" s="51">
        <f t="shared" si="0"/>
        <v>0</v>
      </c>
      <c r="H17" s="60"/>
      <c r="I17" s="597"/>
      <c r="J17" s="398"/>
      <c r="K17" s="423"/>
      <c r="L17" s="425"/>
      <c r="M17" s="424"/>
      <c r="O17" s="601"/>
      <c r="P17" s="67"/>
      <c r="Q17" s="57"/>
      <c r="R17" s="68"/>
      <c r="S17" s="68"/>
      <c r="T17" s="68">
        <f t="shared" si="1"/>
        <v>0</v>
      </c>
      <c r="V17" s="52"/>
      <c r="W17" s="76"/>
      <c r="Z17" s="52"/>
      <c r="AA17" s="76">
        <f t="shared" si="2"/>
        <v>0</v>
      </c>
    </row>
    <row r="18" spans="2:27">
      <c r="B18" s="608"/>
      <c r="C18" s="79"/>
      <c r="D18" s="79"/>
      <c r="E18" s="79"/>
      <c r="F18" s="66">
        <v>0</v>
      </c>
      <c r="G18" s="51">
        <f t="shared" si="0"/>
        <v>0</v>
      </c>
      <c r="H18" s="60"/>
      <c r="I18" s="597"/>
      <c r="J18" s="398"/>
      <c r="K18" s="423"/>
      <c r="L18" s="425"/>
      <c r="M18" s="424"/>
      <c r="O18" s="601"/>
      <c r="P18" s="67"/>
      <c r="Q18" s="57"/>
      <c r="R18" s="68"/>
      <c r="S18" s="68"/>
      <c r="T18" s="68">
        <f t="shared" si="1"/>
        <v>0</v>
      </c>
      <c r="V18" s="52"/>
      <c r="W18" s="76"/>
      <c r="Z18" s="52"/>
      <c r="AA18" s="76">
        <f t="shared" si="2"/>
        <v>0</v>
      </c>
    </row>
    <row r="19" spans="2:27">
      <c r="B19" s="608"/>
      <c r="C19" s="79"/>
      <c r="D19" s="79"/>
      <c r="E19" s="79"/>
      <c r="F19" s="66">
        <v>0</v>
      </c>
      <c r="G19" s="51">
        <f t="shared" si="0"/>
        <v>0</v>
      </c>
      <c r="H19" s="60"/>
      <c r="I19" s="597"/>
      <c r="J19" s="398"/>
      <c r="K19" s="423"/>
      <c r="L19" s="425"/>
      <c r="M19" s="424"/>
      <c r="O19" s="601"/>
      <c r="P19" s="67"/>
      <c r="Q19" s="57"/>
      <c r="R19" s="68"/>
      <c r="S19" s="68"/>
      <c r="T19" s="68">
        <f t="shared" si="1"/>
        <v>0</v>
      </c>
      <c r="V19" s="52"/>
      <c r="W19" s="76"/>
      <c r="Z19" s="52"/>
      <c r="AA19" s="76">
        <f t="shared" si="2"/>
        <v>0</v>
      </c>
    </row>
    <row r="20" spans="2:27">
      <c r="B20" s="608"/>
      <c r="C20" s="79"/>
      <c r="D20" s="79"/>
      <c r="E20" s="79"/>
      <c r="F20" s="66">
        <v>0</v>
      </c>
      <c r="G20" s="51">
        <f t="shared" si="0"/>
        <v>0</v>
      </c>
      <c r="H20" s="60"/>
      <c r="I20" s="597"/>
      <c r="J20" s="95"/>
      <c r="K20" s="141"/>
      <c r="L20" s="402"/>
      <c r="M20" s="142"/>
      <c r="O20" s="601"/>
      <c r="P20" s="67"/>
      <c r="Q20" s="57"/>
      <c r="R20" s="68"/>
      <c r="S20" s="68"/>
      <c r="T20" s="68">
        <f t="shared" si="1"/>
        <v>0</v>
      </c>
      <c r="V20" s="52"/>
      <c r="W20" s="76"/>
      <c r="Z20" s="52"/>
      <c r="AA20" s="76">
        <f t="shared" si="2"/>
        <v>0</v>
      </c>
    </row>
    <row r="21" spans="2:27">
      <c r="B21" s="608"/>
      <c r="C21" s="79"/>
      <c r="D21" s="79"/>
      <c r="E21" s="79"/>
      <c r="F21" s="66">
        <v>0</v>
      </c>
      <c r="G21" s="51">
        <f t="shared" si="0"/>
        <v>0</v>
      </c>
      <c r="H21" s="60"/>
      <c r="I21" s="597"/>
      <c r="J21" s="398"/>
      <c r="K21" s="423"/>
      <c r="L21" s="425"/>
      <c r="M21" s="424"/>
      <c r="O21" s="601"/>
      <c r="P21" s="67"/>
      <c r="Q21" s="57"/>
      <c r="R21" s="68"/>
      <c r="S21" s="68"/>
      <c r="T21" s="68">
        <f t="shared" si="1"/>
        <v>0</v>
      </c>
      <c r="V21" s="52"/>
      <c r="W21" s="76"/>
      <c r="Z21" s="52"/>
      <c r="AA21" s="76">
        <f t="shared" si="2"/>
        <v>0</v>
      </c>
    </row>
    <row r="22" spans="2:27">
      <c r="B22" s="608"/>
      <c r="C22" s="79"/>
      <c r="D22" s="79"/>
      <c r="E22" s="79"/>
      <c r="F22" s="66">
        <v>0</v>
      </c>
      <c r="G22" s="51">
        <f t="shared" si="0"/>
        <v>0</v>
      </c>
      <c r="H22" s="60"/>
      <c r="I22" s="597"/>
      <c r="J22" s="398"/>
      <c r="K22" s="423"/>
      <c r="L22" s="425"/>
      <c r="M22" s="424"/>
      <c r="O22" s="601"/>
      <c r="P22" s="67"/>
      <c r="Q22" s="57"/>
      <c r="R22" s="68"/>
      <c r="S22" s="68"/>
      <c r="T22" s="68">
        <f t="shared" si="1"/>
        <v>0</v>
      </c>
      <c r="V22" s="52"/>
      <c r="W22" s="76"/>
      <c r="Z22" s="52"/>
      <c r="AA22" s="76">
        <f t="shared" si="2"/>
        <v>0</v>
      </c>
    </row>
    <row r="23" spans="2:27">
      <c r="B23" s="608"/>
      <c r="C23" s="79"/>
      <c r="D23" s="79"/>
      <c r="E23" s="79"/>
      <c r="F23" s="66">
        <v>0</v>
      </c>
      <c r="G23" s="51">
        <f t="shared" si="0"/>
        <v>0</v>
      </c>
      <c r="H23" s="60"/>
      <c r="I23" s="597"/>
      <c r="J23" s="398"/>
      <c r="K23" s="423"/>
      <c r="L23" s="425"/>
      <c r="M23" s="424"/>
      <c r="O23" s="601"/>
      <c r="P23" s="67"/>
      <c r="Q23" s="57"/>
      <c r="R23" s="68"/>
      <c r="S23" s="68"/>
      <c r="T23" s="68">
        <f t="shared" si="1"/>
        <v>0</v>
      </c>
      <c r="V23" s="52"/>
      <c r="W23" s="76"/>
      <c r="Z23" s="52"/>
      <c r="AA23" s="76">
        <f t="shared" si="2"/>
        <v>0</v>
      </c>
    </row>
    <row r="24" spans="2:27">
      <c r="B24" s="608"/>
      <c r="C24" s="79"/>
      <c r="D24" s="79"/>
      <c r="E24" s="79"/>
      <c r="F24" s="66">
        <v>0</v>
      </c>
      <c r="G24" s="51">
        <f t="shared" si="0"/>
        <v>0</v>
      </c>
      <c r="H24" s="60"/>
      <c r="I24" s="597"/>
      <c r="J24" s="398"/>
      <c r="K24" s="423"/>
      <c r="L24" s="425"/>
      <c r="M24" s="424"/>
      <c r="O24" s="601"/>
      <c r="P24" s="67"/>
      <c r="Q24" s="57"/>
      <c r="R24" s="68"/>
      <c r="S24" s="68"/>
      <c r="T24" s="68">
        <f t="shared" si="1"/>
        <v>0</v>
      </c>
      <c r="V24" s="52"/>
      <c r="W24" s="76"/>
      <c r="Z24" s="52"/>
      <c r="AA24" s="76">
        <f t="shared" si="2"/>
        <v>0</v>
      </c>
    </row>
    <row r="25" spans="2:27">
      <c r="B25" s="608"/>
      <c r="C25" s="79"/>
      <c r="D25" s="79"/>
      <c r="E25" s="79"/>
      <c r="F25" s="66">
        <v>0</v>
      </c>
      <c r="G25" s="51">
        <f t="shared" si="0"/>
        <v>0</v>
      </c>
      <c r="H25" s="60"/>
      <c r="I25" s="597"/>
      <c r="J25" s="398"/>
      <c r="K25" s="423"/>
      <c r="L25" s="425"/>
      <c r="M25" s="424"/>
      <c r="O25" s="601"/>
      <c r="P25" s="67"/>
      <c r="Q25" s="57"/>
      <c r="R25" s="68"/>
      <c r="S25" s="68"/>
      <c r="T25" s="68">
        <f t="shared" si="1"/>
        <v>0</v>
      </c>
      <c r="V25" s="52"/>
      <c r="W25" s="76"/>
      <c r="Z25" s="52"/>
      <c r="AA25" s="76">
        <f t="shared" si="2"/>
        <v>0</v>
      </c>
    </row>
    <row r="26" spans="2:27">
      <c r="B26" s="608"/>
      <c r="C26" s="79"/>
      <c r="D26" s="79"/>
      <c r="E26" s="79"/>
      <c r="F26" s="66">
        <v>0</v>
      </c>
      <c r="G26" s="51">
        <f t="shared" si="0"/>
        <v>0</v>
      </c>
      <c r="H26" s="60"/>
      <c r="I26" s="597"/>
      <c r="J26" s="398"/>
      <c r="K26" s="423"/>
      <c r="L26" s="425"/>
      <c r="M26" s="424"/>
      <c r="O26" s="601"/>
      <c r="P26" s="67"/>
      <c r="Q26" s="57"/>
      <c r="R26" s="68"/>
      <c r="S26" s="68"/>
      <c r="T26" s="68">
        <f t="shared" si="1"/>
        <v>0</v>
      </c>
      <c r="V26" s="52"/>
      <c r="W26" s="76"/>
      <c r="Z26" s="52"/>
      <c r="AA26" s="76">
        <f t="shared" si="2"/>
        <v>0</v>
      </c>
    </row>
    <row r="27" spans="2:27">
      <c r="B27" s="608"/>
      <c r="C27" s="79"/>
      <c r="D27" s="79"/>
      <c r="E27" s="79"/>
      <c r="F27" s="66">
        <v>0</v>
      </c>
      <c r="G27" s="51">
        <f t="shared" si="0"/>
        <v>0</v>
      </c>
      <c r="H27" s="60"/>
      <c r="I27" s="597"/>
      <c r="J27" s="398"/>
      <c r="K27" s="423"/>
      <c r="L27" s="425"/>
      <c r="M27" s="424"/>
      <c r="O27" s="601"/>
      <c r="P27" s="67"/>
      <c r="Q27" s="57"/>
      <c r="R27" s="68"/>
      <c r="S27" s="68"/>
      <c r="T27" s="68">
        <f t="shared" si="1"/>
        <v>0</v>
      </c>
      <c r="V27" s="52"/>
      <c r="W27" s="76"/>
      <c r="Z27" s="52"/>
      <c r="AA27" s="76">
        <f t="shared" si="2"/>
        <v>0</v>
      </c>
    </row>
    <row r="28" spans="2:27">
      <c r="B28" s="608"/>
      <c r="C28" s="79"/>
      <c r="D28" s="79"/>
      <c r="E28" s="79"/>
      <c r="F28" s="66">
        <v>0</v>
      </c>
      <c r="G28" s="51">
        <f t="shared" si="0"/>
        <v>0</v>
      </c>
      <c r="H28" s="60"/>
      <c r="I28" s="597"/>
      <c r="J28" s="398"/>
      <c r="K28" s="423"/>
      <c r="L28" s="425"/>
      <c r="M28" s="424"/>
      <c r="O28" s="601"/>
      <c r="P28" s="67"/>
      <c r="Q28" s="57"/>
      <c r="R28" s="68"/>
      <c r="S28" s="68"/>
      <c r="T28" s="68">
        <f t="shared" si="1"/>
        <v>0</v>
      </c>
      <c r="V28" s="52"/>
      <c r="W28" s="76"/>
      <c r="Z28" s="52"/>
      <c r="AA28" s="76">
        <f t="shared" si="2"/>
        <v>0</v>
      </c>
    </row>
    <row r="29" spans="2:27">
      <c r="B29" s="608"/>
      <c r="C29" s="79"/>
      <c r="D29" s="79"/>
      <c r="E29" s="79"/>
      <c r="F29" s="66">
        <v>0</v>
      </c>
      <c r="G29" s="51">
        <f t="shared" si="0"/>
        <v>0</v>
      </c>
      <c r="H29" s="60"/>
      <c r="I29" s="597"/>
      <c r="J29" s="398"/>
      <c r="K29" s="423"/>
      <c r="L29" s="425"/>
      <c r="M29" s="424"/>
      <c r="O29" s="601"/>
      <c r="P29" s="67"/>
      <c r="Q29" s="57"/>
      <c r="R29" s="68"/>
      <c r="S29" s="68"/>
      <c r="T29" s="68">
        <f t="shared" si="1"/>
        <v>0</v>
      </c>
      <c r="V29" s="52"/>
      <c r="W29" s="76"/>
      <c r="Z29" s="52"/>
      <c r="AA29" s="76">
        <f t="shared" si="2"/>
        <v>0</v>
      </c>
    </row>
    <row r="30" spans="2:27">
      <c r="B30" s="608"/>
      <c r="C30" s="79"/>
      <c r="D30" s="79"/>
      <c r="E30" s="79"/>
      <c r="F30" s="66">
        <v>0</v>
      </c>
      <c r="G30" s="51">
        <f t="shared" si="0"/>
        <v>0</v>
      </c>
      <c r="H30" s="60"/>
      <c r="I30" s="597"/>
      <c r="J30" s="398"/>
      <c r="K30" s="423"/>
      <c r="L30" s="425"/>
      <c r="M30" s="424"/>
      <c r="O30" s="601"/>
      <c r="P30" s="67"/>
      <c r="Q30" s="57"/>
      <c r="R30" s="68"/>
      <c r="S30" s="68"/>
      <c r="T30" s="68">
        <f t="shared" si="1"/>
        <v>0</v>
      </c>
      <c r="V30" s="52"/>
      <c r="W30" s="76"/>
      <c r="Z30" s="52"/>
      <c r="AA30" s="76">
        <f t="shared" si="2"/>
        <v>0</v>
      </c>
    </row>
    <row r="31" spans="2:27">
      <c r="B31" s="608"/>
      <c r="C31" s="79"/>
      <c r="D31" s="79"/>
      <c r="E31" s="79"/>
      <c r="F31" s="66">
        <v>0</v>
      </c>
      <c r="G31" s="51">
        <f t="shared" si="0"/>
        <v>0</v>
      </c>
      <c r="H31" s="60"/>
      <c r="I31" s="597"/>
      <c r="J31" s="398"/>
      <c r="K31" s="423"/>
      <c r="L31" s="425"/>
      <c r="M31" s="424"/>
      <c r="O31" s="601"/>
      <c r="P31" s="67"/>
      <c r="Q31" s="57"/>
      <c r="R31" s="68"/>
      <c r="S31" s="68"/>
      <c r="T31" s="68">
        <f t="shared" si="1"/>
        <v>0</v>
      </c>
      <c r="V31" s="52"/>
      <c r="W31" s="76"/>
      <c r="Z31" s="52"/>
      <c r="AA31" s="76">
        <f t="shared" si="2"/>
        <v>0</v>
      </c>
    </row>
    <row r="32" spans="2:27">
      <c r="B32" s="608"/>
      <c r="C32" s="79"/>
      <c r="D32" s="79"/>
      <c r="E32" s="79"/>
      <c r="F32" s="66">
        <v>0</v>
      </c>
      <c r="G32" s="51">
        <f t="shared" si="0"/>
        <v>0</v>
      </c>
      <c r="H32" s="60"/>
      <c r="I32" s="597"/>
      <c r="J32" s="398"/>
      <c r="K32" s="423"/>
      <c r="L32" s="425"/>
      <c r="M32" s="424"/>
      <c r="O32" s="601"/>
      <c r="P32" s="67"/>
      <c r="Q32" s="57"/>
      <c r="R32" s="68"/>
      <c r="S32" s="68"/>
      <c r="T32" s="68">
        <f t="shared" si="1"/>
        <v>0</v>
      </c>
      <c r="V32" s="52"/>
      <c r="W32" s="76"/>
      <c r="Z32" s="52"/>
      <c r="AA32" s="76">
        <f t="shared" si="2"/>
        <v>0</v>
      </c>
    </row>
    <row r="33" spans="2:27">
      <c r="B33" s="608"/>
      <c r="C33" s="79"/>
      <c r="D33" s="79"/>
      <c r="E33" s="79"/>
      <c r="F33" s="66">
        <v>0</v>
      </c>
      <c r="G33" s="51">
        <f t="shared" si="0"/>
        <v>0</v>
      </c>
      <c r="H33" s="60"/>
      <c r="I33" s="597"/>
      <c r="J33" s="398"/>
      <c r="K33" s="423"/>
      <c r="L33" s="425"/>
      <c r="M33" s="424"/>
      <c r="O33" s="601"/>
      <c r="P33" s="67"/>
      <c r="Q33" s="57"/>
      <c r="R33" s="68"/>
      <c r="S33" s="68"/>
      <c r="T33" s="68">
        <f t="shared" si="1"/>
        <v>0</v>
      </c>
      <c r="V33" s="52"/>
      <c r="W33" s="76"/>
      <c r="Z33" s="52"/>
      <c r="AA33" s="76">
        <f t="shared" si="2"/>
        <v>0</v>
      </c>
    </row>
    <row r="34" spans="2:27">
      <c r="B34" s="608"/>
      <c r="C34" s="79"/>
      <c r="D34" s="79"/>
      <c r="E34" s="79"/>
      <c r="F34" s="66">
        <v>0</v>
      </c>
      <c r="G34" s="51">
        <f t="shared" si="0"/>
        <v>0</v>
      </c>
      <c r="H34" s="60"/>
      <c r="I34" s="597"/>
      <c r="O34" s="601"/>
      <c r="P34" s="67"/>
      <c r="Q34" s="57"/>
      <c r="R34" s="68"/>
      <c r="S34" s="68"/>
      <c r="T34" s="68">
        <f t="shared" si="1"/>
        <v>0</v>
      </c>
      <c r="V34" s="52"/>
      <c r="W34" s="76"/>
      <c r="Z34" s="52"/>
      <c r="AA34" s="76">
        <f t="shared" si="2"/>
        <v>0</v>
      </c>
    </row>
    <row r="35" spans="2:27">
      <c r="B35" s="608"/>
      <c r="C35" s="79"/>
      <c r="D35" s="79"/>
      <c r="E35" s="79"/>
      <c r="F35" s="66">
        <v>0</v>
      </c>
      <c r="G35" s="51">
        <f t="shared" si="0"/>
        <v>0</v>
      </c>
      <c r="H35" s="60"/>
      <c r="I35" s="598"/>
      <c r="O35" s="602"/>
      <c r="P35" s="85"/>
      <c r="Q35" s="86"/>
      <c r="R35" s="87"/>
      <c r="S35" s="88"/>
      <c r="T35" s="68">
        <f t="shared" si="1"/>
        <v>0</v>
      </c>
      <c r="V35" s="52"/>
      <c r="W35" s="76"/>
      <c r="Z35" s="52"/>
      <c r="AA35" s="76">
        <f t="shared" si="2"/>
        <v>0</v>
      </c>
    </row>
    <row r="36" spans="2:27">
      <c r="B36" s="609"/>
      <c r="C36" s="79"/>
      <c r="D36" s="79"/>
      <c r="E36" s="79"/>
      <c r="F36" s="66">
        <v>0</v>
      </c>
      <c r="G36" s="51">
        <f t="shared" si="0"/>
        <v>0</v>
      </c>
      <c r="H36" s="60"/>
      <c r="R36" s="89"/>
      <c r="V36" s="52"/>
      <c r="W36" s="76"/>
      <c r="Z36" s="52"/>
      <c r="AA36" s="76">
        <f t="shared" si="2"/>
        <v>0</v>
      </c>
    </row>
    <row r="37" spans="2:27">
      <c r="B37" s="69" t="s">
        <v>26</v>
      </c>
      <c r="C37" s="89"/>
      <c r="D37" s="333">
        <f>SUM(D4:D36)</f>
        <v>1</v>
      </c>
      <c r="E37" s="90">
        <f>G37/D37</f>
        <v>139</v>
      </c>
      <c r="F37" s="91"/>
      <c r="G37" s="92">
        <f>SUM(G4:G36)</f>
        <v>139</v>
      </c>
      <c r="V37" s="52"/>
      <c r="W37" s="76"/>
      <c r="Z37" s="52"/>
      <c r="AA37" s="76">
        <f t="shared" si="2"/>
        <v>0</v>
      </c>
    </row>
    <row r="38" spans="2:27">
      <c r="E38" s="93" t="s">
        <v>27</v>
      </c>
      <c r="W38" s="94">
        <f>SUM(W5:W37)</f>
        <v>0</v>
      </c>
    </row>
  </sheetData>
  <mergeCells count="8">
    <mergeCell ref="Z2:AA2"/>
    <mergeCell ref="V3:W3"/>
    <mergeCell ref="Z3:AA3"/>
    <mergeCell ref="B4:B36"/>
    <mergeCell ref="I4:I35"/>
    <mergeCell ref="O4:O35"/>
    <mergeCell ref="B2:C2"/>
    <mergeCell ref="D2:G2"/>
  </mergeCells>
  <hyperlinks>
    <hyperlink ref="B3" location="CARTEIRA!A1" display="IVVB11" xr:uid="{00000000-0004-0000-2500-000000000000}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Planilha32">
    <tabColor theme="5"/>
  </sheetPr>
  <dimension ref="A2:AE58"/>
  <sheetViews>
    <sheetView topLeftCell="B1" zoomScale="75" zoomScaleNormal="75" workbookViewId="0">
      <pane ySplit="3" topLeftCell="A4" activePane="bottomLeft" state="frozen"/>
      <selection pane="bottomLeft" activeCell="V55" sqref="V55"/>
      <selection activeCell="B1" sqref="B1"/>
    </sheetView>
  </sheetViews>
  <sheetFormatPr defaultColWidth="0" defaultRowHeight="15"/>
  <cols>
    <col min="1" max="1" width="1.28515625" style="58" customWidth="1"/>
    <col min="2" max="2" width="9.140625" style="58" customWidth="1"/>
    <col min="3" max="3" width="12" style="58" bestFit="1" customWidth="1"/>
    <col min="4" max="4" width="9.140625" style="58" customWidth="1"/>
    <col min="5" max="5" width="13.42578125" style="58" bestFit="1" customWidth="1"/>
    <col min="6" max="6" width="10" style="58" bestFit="1" customWidth="1"/>
    <col min="7" max="7" width="12.7109375" style="58" bestFit="1" customWidth="1"/>
    <col min="8" max="8" width="1.7109375" style="58" customWidth="1"/>
    <col min="9" max="9" width="9.140625" style="58" customWidth="1"/>
    <col min="10" max="10" width="12" style="58" bestFit="1" customWidth="1"/>
    <col min="11" max="12" width="9.140625" style="58" customWidth="1"/>
    <col min="13" max="13" width="12.7109375" style="58" bestFit="1" customWidth="1"/>
    <col min="14" max="14" width="1.28515625" style="58" customWidth="1"/>
    <col min="15" max="15" width="9.140625" style="58" customWidth="1"/>
    <col min="16" max="16" width="10.7109375" style="58" bestFit="1" customWidth="1"/>
    <col min="17" max="18" width="9.140625" style="58" customWidth="1"/>
    <col min="19" max="19" width="10.28515625" style="58" bestFit="1" customWidth="1"/>
    <col min="20" max="20" width="10.140625" style="58" bestFit="1" customWidth="1"/>
    <col min="21" max="21" width="2.42578125" style="58" customWidth="1"/>
    <col min="22" max="23" width="12.7109375" style="58" bestFit="1" customWidth="1"/>
    <col min="24" max="24" width="1.42578125" style="58" customWidth="1"/>
    <col min="25" max="25" width="5.28515625" style="58" customWidth="1"/>
    <col min="26" max="26" width="10.7109375" style="58" bestFit="1" customWidth="1"/>
    <col min="27" max="27" width="10.140625" style="58" bestFit="1" customWidth="1"/>
    <col min="28" max="28" width="9.140625" style="58" customWidth="1"/>
    <col min="29" max="31" width="0" style="58" hidden="1" customWidth="1"/>
    <col min="32" max="16384" width="9.140625" style="58" hidden="1"/>
  </cols>
  <sheetData>
    <row r="2" spans="2:28">
      <c r="B2" s="613" t="s">
        <v>137</v>
      </c>
      <c r="C2" s="614"/>
      <c r="D2" s="617" t="s">
        <v>138</v>
      </c>
      <c r="E2" s="618"/>
      <c r="F2" s="618"/>
      <c r="G2" s="618"/>
      <c r="M2" s="59" t="s">
        <v>2</v>
      </c>
      <c r="S2" s="60" t="s">
        <v>3</v>
      </c>
      <c r="T2" s="336" t="s">
        <v>4</v>
      </c>
      <c r="Z2" s="603" t="s">
        <v>5</v>
      </c>
      <c r="AA2" s="603"/>
    </row>
    <row r="3" spans="2:28" ht="30" customHeight="1">
      <c r="B3" s="22" t="s">
        <v>139</v>
      </c>
      <c r="C3" s="329" t="s">
        <v>7</v>
      </c>
      <c r="D3" s="329" t="s">
        <v>8</v>
      </c>
      <c r="E3" s="329" t="s">
        <v>9</v>
      </c>
      <c r="F3" s="329" t="s">
        <v>10</v>
      </c>
      <c r="G3" s="328" t="s">
        <v>11</v>
      </c>
      <c r="I3" s="61" t="str">
        <f>(B3)</f>
        <v>BRCR11</v>
      </c>
      <c r="J3" s="328" t="s">
        <v>7</v>
      </c>
      <c r="K3" s="329" t="s">
        <v>8</v>
      </c>
      <c r="L3" s="329"/>
      <c r="M3" s="329" t="s">
        <v>12</v>
      </c>
      <c r="O3" s="61" t="str">
        <f>(B3)</f>
        <v>BRCR11</v>
      </c>
      <c r="P3" s="328" t="s">
        <v>13</v>
      </c>
      <c r="Q3" s="329" t="s">
        <v>8</v>
      </c>
      <c r="R3" s="328" t="s">
        <v>14</v>
      </c>
      <c r="S3" s="329" t="s">
        <v>15</v>
      </c>
      <c r="T3" s="329" t="s">
        <v>16</v>
      </c>
      <c r="V3" s="650" t="s">
        <v>17</v>
      </c>
      <c r="W3" s="650"/>
      <c r="Y3" s="62"/>
      <c r="Z3" s="606" t="s">
        <v>20</v>
      </c>
      <c r="AA3" s="606"/>
    </row>
    <row r="4" spans="2:28">
      <c r="B4" s="607" t="s">
        <v>21</v>
      </c>
      <c r="C4" s="75">
        <v>43759</v>
      </c>
      <c r="D4" s="52">
        <v>1</v>
      </c>
      <c r="E4" s="51">
        <v>91.99</v>
      </c>
      <c r="F4" s="66">
        <v>0.19</v>
      </c>
      <c r="G4" s="51">
        <f>(E4*D4)+F4</f>
        <v>92.179999999999993</v>
      </c>
      <c r="H4" s="60"/>
      <c r="I4" s="596" t="s">
        <v>2</v>
      </c>
      <c r="J4" s="398">
        <v>2019</v>
      </c>
      <c r="K4" s="423">
        <v>3</v>
      </c>
      <c r="L4" s="428">
        <f>M4/K4</f>
        <v>69.306666666666658</v>
      </c>
      <c r="M4" s="424">
        <v>207.92</v>
      </c>
      <c r="O4" s="600" t="s">
        <v>4</v>
      </c>
      <c r="P4" s="67"/>
      <c r="Q4" s="57"/>
      <c r="R4" s="68"/>
      <c r="S4" s="68"/>
      <c r="T4" s="68">
        <f>(R4*Q4)+S4</f>
        <v>0</v>
      </c>
      <c r="V4" s="52" t="s">
        <v>22</v>
      </c>
      <c r="W4" s="52" t="s">
        <v>23</v>
      </c>
      <c r="Y4" s="336"/>
      <c r="Z4" s="52" t="s">
        <v>25</v>
      </c>
      <c r="AA4" s="52" t="s">
        <v>23</v>
      </c>
      <c r="AB4" s="69"/>
    </row>
    <row r="5" spans="2:28">
      <c r="B5" s="608"/>
      <c r="C5" s="75">
        <v>43818</v>
      </c>
      <c r="D5" s="52">
        <v>2</v>
      </c>
      <c r="E5" s="51">
        <v>103.96</v>
      </c>
      <c r="F5" s="66">
        <v>0</v>
      </c>
      <c r="G5" s="51">
        <f t="shared" ref="G5:G36" si="0">(E5*D5)+F5</f>
        <v>207.92</v>
      </c>
      <c r="H5" s="60"/>
      <c r="I5" s="597"/>
      <c r="J5" s="398">
        <v>2020</v>
      </c>
      <c r="K5" s="423">
        <v>15</v>
      </c>
      <c r="L5" s="423">
        <v>95.69</v>
      </c>
      <c r="M5" s="424">
        <v>1435.4</v>
      </c>
      <c r="O5" s="601"/>
      <c r="P5" s="73"/>
      <c r="Q5" s="46"/>
      <c r="R5" s="74"/>
      <c r="S5" s="74"/>
      <c r="T5" s="68">
        <f t="shared" ref="T5:T35" si="1">(R5*Q5)+S5</f>
        <v>0</v>
      </c>
      <c r="V5" s="75">
        <v>43783</v>
      </c>
      <c r="W5" s="76">
        <v>0.55000000000000004</v>
      </c>
      <c r="Y5" s="336"/>
      <c r="Z5" s="75"/>
      <c r="AA5" s="76">
        <f>(T4)</f>
        <v>0</v>
      </c>
    </row>
    <row r="6" spans="2:28">
      <c r="B6" s="608"/>
      <c r="C6" s="75">
        <v>43851</v>
      </c>
      <c r="D6" s="52">
        <v>2</v>
      </c>
      <c r="E6" s="51">
        <v>117.75</v>
      </c>
      <c r="F6" s="66">
        <v>0</v>
      </c>
      <c r="G6" s="51">
        <f t="shared" si="0"/>
        <v>235.5</v>
      </c>
      <c r="H6" s="60"/>
      <c r="I6" s="597"/>
      <c r="J6" s="398">
        <v>2021</v>
      </c>
      <c r="K6" s="423">
        <v>25</v>
      </c>
      <c r="L6" s="423">
        <v>90.58</v>
      </c>
      <c r="M6" s="424">
        <v>2265.4</v>
      </c>
      <c r="O6" s="601"/>
      <c r="P6" s="67"/>
      <c r="Q6" s="57"/>
      <c r="R6" s="68"/>
      <c r="S6" s="68"/>
      <c r="T6" s="68">
        <f t="shared" si="1"/>
        <v>0</v>
      </c>
      <c r="V6" s="75">
        <v>43812</v>
      </c>
      <c r="W6" s="76">
        <v>0.56000000000000005</v>
      </c>
      <c r="Y6" s="336"/>
      <c r="Z6" s="78"/>
      <c r="AA6" s="76">
        <f t="shared" ref="AA6:AA37" si="2">(T5)</f>
        <v>0</v>
      </c>
    </row>
    <row r="7" spans="2:28">
      <c r="B7" s="608"/>
      <c r="C7" s="70">
        <v>44014</v>
      </c>
      <c r="D7" s="52">
        <v>1</v>
      </c>
      <c r="E7" s="51">
        <v>93</v>
      </c>
      <c r="F7" s="66">
        <v>0</v>
      </c>
      <c r="G7" s="51">
        <f t="shared" si="0"/>
        <v>93</v>
      </c>
      <c r="H7" s="60"/>
      <c r="I7" s="597"/>
      <c r="J7" s="398">
        <v>2022</v>
      </c>
      <c r="K7" s="423">
        <v>30</v>
      </c>
      <c r="L7" s="423">
        <v>85.2</v>
      </c>
      <c r="M7" s="424">
        <v>2555.9</v>
      </c>
      <c r="O7" s="601"/>
      <c r="P7" s="67"/>
      <c r="Q7" s="57"/>
      <c r="R7" s="68"/>
      <c r="S7" s="68"/>
      <c r="T7" s="68">
        <f t="shared" si="1"/>
        <v>0</v>
      </c>
      <c r="V7" s="201">
        <f>SUM(W5:W6)</f>
        <v>1.1100000000000001</v>
      </c>
      <c r="W7" s="170"/>
      <c r="Z7" s="52"/>
      <c r="AA7" s="76">
        <f t="shared" si="2"/>
        <v>0</v>
      </c>
    </row>
    <row r="8" spans="2:28">
      <c r="B8" s="608"/>
      <c r="C8" s="70">
        <v>44015</v>
      </c>
      <c r="D8" s="52">
        <v>1</v>
      </c>
      <c r="E8" s="51">
        <v>92.78</v>
      </c>
      <c r="F8" s="66">
        <v>0.02</v>
      </c>
      <c r="G8" s="51">
        <f t="shared" si="0"/>
        <v>92.8</v>
      </c>
      <c r="H8" s="60"/>
      <c r="I8" s="597"/>
      <c r="J8" s="398"/>
      <c r="K8" s="423"/>
      <c r="L8" s="423"/>
      <c r="M8" s="424"/>
      <c r="O8" s="601"/>
      <c r="P8" s="67"/>
      <c r="Q8" s="57"/>
      <c r="R8" s="68"/>
      <c r="S8" s="68"/>
      <c r="T8" s="68">
        <f t="shared" si="1"/>
        <v>0</v>
      </c>
      <c r="V8" s="75">
        <v>43845</v>
      </c>
      <c r="W8" s="76">
        <v>1.68</v>
      </c>
      <c r="Z8" s="52"/>
      <c r="AA8" s="76">
        <f t="shared" si="2"/>
        <v>0</v>
      </c>
    </row>
    <row r="9" spans="2:28">
      <c r="B9" s="608"/>
      <c r="C9" s="70">
        <v>44018</v>
      </c>
      <c r="D9" s="52">
        <v>3</v>
      </c>
      <c r="E9" s="51">
        <v>92.44</v>
      </c>
      <c r="F9" s="66">
        <v>0</v>
      </c>
      <c r="G9" s="51">
        <f t="shared" si="0"/>
        <v>277.32</v>
      </c>
      <c r="H9" s="60"/>
      <c r="I9" s="597"/>
      <c r="J9" s="398"/>
      <c r="K9" s="423"/>
      <c r="L9" s="423"/>
      <c r="M9" s="424"/>
      <c r="O9" s="601"/>
      <c r="P9" s="67"/>
      <c r="Q9" s="57"/>
      <c r="R9" s="68"/>
      <c r="S9" s="68"/>
      <c r="T9" s="68">
        <f t="shared" si="1"/>
        <v>0</v>
      </c>
      <c r="V9" s="75">
        <v>43875</v>
      </c>
      <c r="W9" s="76">
        <v>2.97</v>
      </c>
      <c r="Z9" s="52"/>
      <c r="AA9" s="76">
        <f t="shared" si="2"/>
        <v>0</v>
      </c>
    </row>
    <row r="10" spans="2:28">
      <c r="B10" s="608"/>
      <c r="C10" s="70">
        <v>44126</v>
      </c>
      <c r="D10" s="52">
        <v>3</v>
      </c>
      <c r="E10" s="51">
        <v>87.92</v>
      </c>
      <c r="F10" s="66">
        <v>0</v>
      </c>
      <c r="G10" s="51">
        <f t="shared" si="0"/>
        <v>263.76</v>
      </c>
      <c r="H10" s="60"/>
      <c r="I10" s="597"/>
      <c r="J10" s="398"/>
      <c r="K10" s="423"/>
      <c r="L10" s="423"/>
      <c r="M10" s="424"/>
      <c r="O10" s="601"/>
      <c r="P10" s="67"/>
      <c r="Q10" s="57"/>
      <c r="R10" s="68"/>
      <c r="S10" s="68"/>
      <c r="T10" s="68">
        <f t="shared" si="1"/>
        <v>0</v>
      </c>
      <c r="V10" s="75">
        <v>43903</v>
      </c>
      <c r="W10" s="76">
        <v>2.8</v>
      </c>
      <c r="Z10" s="52"/>
      <c r="AA10" s="76">
        <f t="shared" si="2"/>
        <v>0</v>
      </c>
    </row>
    <row r="11" spans="2:28">
      <c r="B11" s="608"/>
      <c r="C11" s="75">
        <v>44179</v>
      </c>
      <c r="D11" s="52">
        <v>2</v>
      </c>
      <c r="E11" s="51">
        <v>86.44</v>
      </c>
      <c r="F11" s="66">
        <v>0.04</v>
      </c>
      <c r="G11" s="51">
        <f t="shared" si="0"/>
        <v>172.92</v>
      </c>
      <c r="H11" s="60"/>
      <c r="I11" s="597"/>
      <c r="J11" s="398"/>
      <c r="K11" s="423"/>
      <c r="L11" s="423"/>
      <c r="M11" s="424"/>
      <c r="O11" s="601"/>
      <c r="P11" s="67"/>
      <c r="Q11" s="57"/>
      <c r="R11" s="68"/>
      <c r="S11" s="68"/>
      <c r="T11" s="68">
        <f t="shared" si="1"/>
        <v>0</v>
      </c>
      <c r="V11" s="75">
        <v>43936</v>
      </c>
      <c r="W11" s="76">
        <v>2.4500000000000002</v>
      </c>
      <c r="Z11" s="52"/>
      <c r="AA11" s="76">
        <f t="shared" si="2"/>
        <v>0</v>
      </c>
    </row>
    <row r="12" spans="2:28">
      <c r="B12" s="608"/>
      <c r="C12" s="75">
        <v>44260</v>
      </c>
      <c r="D12" s="52">
        <v>3</v>
      </c>
      <c r="E12" s="51">
        <v>84.8</v>
      </c>
      <c r="F12" s="66">
        <v>0</v>
      </c>
      <c r="G12" s="51">
        <f t="shared" si="0"/>
        <v>254.39999999999998</v>
      </c>
      <c r="H12" s="60"/>
      <c r="I12" s="597"/>
      <c r="J12" s="398"/>
      <c r="K12" s="423"/>
      <c r="L12" s="423"/>
      <c r="M12" s="424"/>
      <c r="O12" s="601"/>
      <c r="P12" s="67"/>
      <c r="Q12" s="57"/>
      <c r="R12" s="68"/>
      <c r="S12" s="68"/>
      <c r="T12" s="68">
        <f t="shared" si="1"/>
        <v>0</v>
      </c>
      <c r="V12" s="75">
        <v>43966</v>
      </c>
      <c r="W12" s="76">
        <v>2.15</v>
      </c>
      <c r="Z12" s="52"/>
      <c r="AA12" s="76">
        <f t="shared" si="2"/>
        <v>0</v>
      </c>
    </row>
    <row r="13" spans="2:28">
      <c r="B13" s="608"/>
      <c r="C13" s="75">
        <v>44263</v>
      </c>
      <c r="D13" s="52">
        <v>2</v>
      </c>
      <c r="E13" s="51">
        <v>82.95</v>
      </c>
      <c r="F13" s="66">
        <v>0</v>
      </c>
      <c r="G13" s="51">
        <f t="shared" si="0"/>
        <v>165.9</v>
      </c>
      <c r="H13" s="60"/>
      <c r="I13" s="597"/>
      <c r="J13" s="398"/>
      <c r="K13" s="423"/>
      <c r="L13" s="423"/>
      <c r="M13" s="424"/>
      <c r="O13" s="601"/>
      <c r="P13" s="67"/>
      <c r="Q13" s="57"/>
      <c r="R13" s="68"/>
      <c r="S13" s="68"/>
      <c r="T13" s="68">
        <f t="shared" si="1"/>
        <v>0</v>
      </c>
      <c r="V13" s="75">
        <v>43997</v>
      </c>
      <c r="W13" s="76">
        <v>2.15</v>
      </c>
      <c r="Z13" s="52"/>
      <c r="AA13" s="76">
        <f t="shared" si="2"/>
        <v>0</v>
      </c>
    </row>
    <row r="14" spans="2:28">
      <c r="B14" s="608"/>
      <c r="C14" s="75">
        <v>44265</v>
      </c>
      <c r="D14" s="52">
        <v>5</v>
      </c>
      <c r="E14" s="51">
        <v>81.739999999999995</v>
      </c>
      <c r="F14" s="66">
        <v>0</v>
      </c>
      <c r="G14" s="51">
        <f t="shared" si="0"/>
        <v>408.7</v>
      </c>
      <c r="H14" s="60"/>
      <c r="I14" s="597"/>
      <c r="J14" s="398"/>
      <c r="K14" s="423"/>
      <c r="L14" s="423"/>
      <c r="M14" s="424"/>
      <c r="O14" s="601"/>
      <c r="P14" s="67"/>
      <c r="Q14" s="57"/>
      <c r="R14" s="68"/>
      <c r="S14" s="68"/>
      <c r="T14" s="68">
        <f t="shared" si="1"/>
        <v>0</v>
      </c>
      <c r="V14" s="75">
        <v>44027</v>
      </c>
      <c r="W14" s="76">
        <v>4.3</v>
      </c>
      <c r="Z14" s="52"/>
      <c r="AA14" s="76">
        <f t="shared" si="2"/>
        <v>0</v>
      </c>
    </row>
    <row r="15" spans="2:28">
      <c r="B15" s="608"/>
      <c r="C15" s="75">
        <v>44774</v>
      </c>
      <c r="D15" s="52">
        <v>5</v>
      </c>
      <c r="E15" s="51">
        <v>58.3</v>
      </c>
      <c r="F15" s="66">
        <v>0</v>
      </c>
      <c r="G15" s="51">
        <f t="shared" si="0"/>
        <v>291.5</v>
      </c>
      <c r="H15" s="60"/>
      <c r="I15" s="597"/>
      <c r="J15" s="398"/>
      <c r="K15" s="423"/>
      <c r="L15" s="423"/>
      <c r="M15" s="424"/>
      <c r="O15" s="601"/>
      <c r="P15" s="67"/>
      <c r="Q15" s="57"/>
      <c r="R15" s="68"/>
      <c r="S15" s="68"/>
      <c r="T15" s="68">
        <f t="shared" si="1"/>
        <v>0</v>
      </c>
      <c r="V15" s="75">
        <v>44057</v>
      </c>
      <c r="W15" s="76">
        <v>4.6100000000000003</v>
      </c>
      <c r="Z15" s="52"/>
      <c r="AA15" s="76">
        <f t="shared" si="2"/>
        <v>0</v>
      </c>
    </row>
    <row r="16" spans="2:28">
      <c r="B16" s="608"/>
      <c r="C16" s="75">
        <v>44956</v>
      </c>
      <c r="D16" s="52">
        <v>10</v>
      </c>
      <c r="E16" s="51">
        <v>57</v>
      </c>
      <c r="F16" s="66">
        <v>0</v>
      </c>
      <c r="G16" s="51">
        <f t="shared" si="0"/>
        <v>570</v>
      </c>
      <c r="H16" s="60"/>
      <c r="I16" s="597"/>
      <c r="J16" s="398"/>
      <c r="K16" s="423"/>
      <c r="L16" s="423"/>
      <c r="M16" s="424"/>
      <c r="O16" s="601"/>
      <c r="P16" s="67"/>
      <c r="Q16" s="57"/>
      <c r="R16" s="68"/>
      <c r="S16" s="68"/>
      <c r="T16" s="68">
        <f t="shared" si="1"/>
        <v>0</v>
      </c>
      <c r="V16" s="75">
        <v>44089</v>
      </c>
      <c r="W16" s="76">
        <v>4.62</v>
      </c>
      <c r="Z16" s="52"/>
      <c r="AA16" s="76">
        <f t="shared" si="2"/>
        <v>0</v>
      </c>
    </row>
    <row r="17" spans="2:27">
      <c r="B17" s="608"/>
      <c r="C17" s="52"/>
      <c r="D17" s="52"/>
      <c r="E17" s="51"/>
      <c r="F17" s="66">
        <v>0</v>
      </c>
      <c r="G17" s="51">
        <f t="shared" si="0"/>
        <v>0</v>
      </c>
      <c r="H17" s="60"/>
      <c r="I17" s="597"/>
      <c r="J17" s="398"/>
      <c r="K17" s="423"/>
      <c r="L17" s="423"/>
      <c r="M17" s="424"/>
      <c r="O17" s="601"/>
      <c r="P17" s="67"/>
      <c r="Q17" s="57"/>
      <c r="R17" s="68"/>
      <c r="S17" s="68"/>
      <c r="T17" s="68">
        <f t="shared" si="1"/>
        <v>0</v>
      </c>
      <c r="V17" s="75">
        <v>44119</v>
      </c>
      <c r="W17" s="76">
        <v>4.47</v>
      </c>
      <c r="Z17" s="52"/>
      <c r="AA17" s="76">
        <f t="shared" si="2"/>
        <v>0</v>
      </c>
    </row>
    <row r="18" spans="2:27">
      <c r="B18" s="608"/>
      <c r="C18" s="52"/>
      <c r="D18" s="52"/>
      <c r="E18" s="51"/>
      <c r="F18" s="66">
        <v>0</v>
      </c>
      <c r="G18" s="51">
        <f t="shared" si="0"/>
        <v>0</v>
      </c>
      <c r="H18" s="60"/>
      <c r="I18" s="597"/>
      <c r="J18" s="398"/>
      <c r="K18" s="423"/>
      <c r="L18" s="423"/>
      <c r="M18" s="424"/>
      <c r="O18" s="601"/>
      <c r="P18" s="67"/>
      <c r="Q18" s="57"/>
      <c r="R18" s="68"/>
      <c r="S18" s="68"/>
      <c r="T18" s="68">
        <f t="shared" si="1"/>
        <v>0</v>
      </c>
      <c r="V18" s="75">
        <v>44151</v>
      </c>
      <c r="W18" s="76">
        <v>6.12</v>
      </c>
      <c r="Z18" s="52"/>
      <c r="AA18" s="76">
        <f t="shared" si="2"/>
        <v>0</v>
      </c>
    </row>
    <row r="19" spans="2:27">
      <c r="B19" s="608"/>
      <c r="C19" s="52"/>
      <c r="D19" s="52"/>
      <c r="E19" s="51"/>
      <c r="F19" s="66">
        <v>0</v>
      </c>
      <c r="G19" s="51">
        <f t="shared" si="0"/>
        <v>0</v>
      </c>
      <c r="H19" s="60"/>
      <c r="I19" s="597"/>
      <c r="J19" s="398"/>
      <c r="K19" s="423"/>
      <c r="L19" s="423"/>
      <c r="M19" s="424"/>
      <c r="O19" s="601"/>
      <c r="P19" s="67"/>
      <c r="Q19" s="57"/>
      <c r="R19" s="68"/>
      <c r="S19" s="68"/>
      <c r="T19" s="68">
        <f t="shared" si="1"/>
        <v>0</v>
      </c>
      <c r="V19" s="75">
        <v>44179</v>
      </c>
      <c r="W19" s="76">
        <v>6.48</v>
      </c>
      <c r="Z19" s="52"/>
      <c r="AA19" s="76">
        <f t="shared" si="2"/>
        <v>0</v>
      </c>
    </row>
    <row r="20" spans="2:27">
      <c r="B20" s="608"/>
      <c r="C20" s="52"/>
      <c r="D20" s="52"/>
      <c r="E20" s="51"/>
      <c r="F20" s="66">
        <v>0</v>
      </c>
      <c r="G20" s="51">
        <f t="shared" si="0"/>
        <v>0</v>
      </c>
      <c r="H20" s="60"/>
      <c r="I20" s="597"/>
      <c r="J20" s="398"/>
      <c r="K20" s="423"/>
      <c r="L20" s="423"/>
      <c r="M20" s="424"/>
      <c r="O20" s="601"/>
      <c r="P20" s="67"/>
      <c r="Q20" s="57"/>
      <c r="R20" s="68"/>
      <c r="S20" s="68"/>
      <c r="T20" s="68">
        <f t="shared" si="1"/>
        <v>0</v>
      </c>
      <c r="V20" s="201">
        <f>SUM(W8:W19)</f>
        <v>44.8</v>
      </c>
      <c r="W20" s="170"/>
      <c r="Z20" s="52"/>
      <c r="AA20" s="76">
        <f t="shared" si="2"/>
        <v>0</v>
      </c>
    </row>
    <row r="21" spans="2:27">
      <c r="B21" s="608"/>
      <c r="C21" s="52"/>
      <c r="D21" s="52"/>
      <c r="E21" s="51"/>
      <c r="F21" s="66">
        <v>0</v>
      </c>
      <c r="G21" s="51">
        <f t="shared" si="0"/>
        <v>0</v>
      </c>
      <c r="H21" s="60"/>
      <c r="I21" s="597"/>
      <c r="J21" s="398"/>
      <c r="K21" s="423"/>
      <c r="L21" s="423"/>
      <c r="M21" s="424"/>
      <c r="O21" s="601"/>
      <c r="P21" s="67"/>
      <c r="Q21" s="57"/>
      <c r="R21" s="68"/>
      <c r="S21" s="68"/>
      <c r="T21" s="68">
        <f t="shared" si="1"/>
        <v>0</v>
      </c>
      <c r="V21" s="75">
        <v>44211</v>
      </c>
      <c r="W21" s="76">
        <v>7.5</v>
      </c>
      <c r="Z21" s="52"/>
      <c r="AA21" s="76">
        <f t="shared" si="2"/>
        <v>0</v>
      </c>
    </row>
    <row r="22" spans="2:27">
      <c r="B22" s="608"/>
      <c r="C22" s="52"/>
      <c r="D22" s="52"/>
      <c r="E22" s="51"/>
      <c r="F22" s="66">
        <v>0</v>
      </c>
      <c r="G22" s="51">
        <f t="shared" si="0"/>
        <v>0</v>
      </c>
      <c r="H22" s="60"/>
      <c r="I22" s="597"/>
      <c r="J22" s="398"/>
      <c r="K22" s="423"/>
      <c r="L22" s="423"/>
      <c r="M22" s="424"/>
      <c r="O22" s="601"/>
      <c r="P22" s="67"/>
      <c r="Q22" s="57"/>
      <c r="R22" s="68"/>
      <c r="S22" s="68"/>
      <c r="T22" s="68">
        <f t="shared" si="1"/>
        <v>0</v>
      </c>
      <c r="V22" s="75">
        <v>44239</v>
      </c>
      <c r="W22" s="76">
        <v>7.35</v>
      </c>
      <c r="Z22" s="52"/>
      <c r="AA22" s="76">
        <f t="shared" si="2"/>
        <v>0</v>
      </c>
    </row>
    <row r="23" spans="2:27">
      <c r="B23" s="608"/>
      <c r="C23" s="52"/>
      <c r="D23" s="52"/>
      <c r="E23" s="51"/>
      <c r="F23" s="66">
        <v>0</v>
      </c>
      <c r="G23" s="51">
        <f t="shared" si="0"/>
        <v>0</v>
      </c>
      <c r="H23" s="60"/>
      <c r="I23" s="597"/>
      <c r="J23" s="398"/>
      <c r="K23" s="423"/>
      <c r="L23" s="423"/>
      <c r="M23" s="424"/>
      <c r="O23" s="601"/>
      <c r="P23" s="67"/>
      <c r="Q23" s="57"/>
      <c r="R23" s="68"/>
      <c r="S23" s="68"/>
      <c r="T23" s="68">
        <f t="shared" si="1"/>
        <v>0</v>
      </c>
      <c r="V23" s="75">
        <v>44267</v>
      </c>
      <c r="W23" s="76">
        <v>8.64</v>
      </c>
      <c r="Z23" s="52"/>
      <c r="AA23" s="76">
        <f t="shared" si="2"/>
        <v>0</v>
      </c>
    </row>
    <row r="24" spans="2:27">
      <c r="B24" s="608"/>
      <c r="C24" s="52"/>
      <c r="D24" s="52"/>
      <c r="E24" s="51"/>
      <c r="F24" s="66">
        <v>0</v>
      </c>
      <c r="G24" s="51">
        <f t="shared" si="0"/>
        <v>0</v>
      </c>
      <c r="H24" s="60"/>
      <c r="I24" s="597"/>
      <c r="J24" s="398"/>
      <c r="K24" s="423"/>
      <c r="L24" s="423"/>
      <c r="M24" s="424"/>
      <c r="O24" s="601"/>
      <c r="P24" s="67"/>
      <c r="Q24" s="57"/>
      <c r="R24" s="68"/>
      <c r="S24" s="68"/>
      <c r="T24" s="68">
        <f t="shared" si="1"/>
        <v>0</v>
      </c>
      <c r="V24" s="75">
        <v>44301</v>
      </c>
      <c r="W24" s="76">
        <v>11.5</v>
      </c>
      <c r="Z24" s="52"/>
      <c r="AA24" s="76">
        <f t="shared" si="2"/>
        <v>0</v>
      </c>
    </row>
    <row r="25" spans="2:27">
      <c r="B25" s="608"/>
      <c r="C25" s="52"/>
      <c r="D25" s="52"/>
      <c r="E25" s="51"/>
      <c r="F25" s="66">
        <v>0</v>
      </c>
      <c r="G25" s="51">
        <f t="shared" si="0"/>
        <v>0</v>
      </c>
      <c r="H25" s="60"/>
      <c r="I25" s="597"/>
      <c r="J25" s="398"/>
      <c r="K25" s="423"/>
      <c r="L25" s="423"/>
      <c r="M25" s="424"/>
      <c r="O25" s="601"/>
      <c r="P25" s="67"/>
      <c r="Q25" s="57"/>
      <c r="R25" s="68"/>
      <c r="S25" s="68"/>
      <c r="T25" s="68">
        <f t="shared" si="1"/>
        <v>0</v>
      </c>
      <c r="V25" s="75">
        <v>44331</v>
      </c>
      <c r="W25" s="76">
        <v>11.5</v>
      </c>
      <c r="Z25" s="52"/>
      <c r="AA25" s="76">
        <f t="shared" si="2"/>
        <v>0</v>
      </c>
    </row>
    <row r="26" spans="2:27">
      <c r="B26" s="608"/>
      <c r="C26" s="52"/>
      <c r="D26" s="52"/>
      <c r="E26" s="51"/>
      <c r="F26" s="66">
        <v>0</v>
      </c>
      <c r="G26" s="51">
        <f t="shared" si="0"/>
        <v>0</v>
      </c>
      <c r="H26" s="60"/>
      <c r="I26" s="597"/>
      <c r="J26" s="398"/>
      <c r="K26" s="423"/>
      <c r="L26" s="423"/>
      <c r="M26" s="424"/>
      <c r="O26" s="601"/>
      <c r="P26" s="67"/>
      <c r="Q26" s="57"/>
      <c r="R26" s="68"/>
      <c r="S26" s="68"/>
      <c r="T26" s="68">
        <f t="shared" si="1"/>
        <v>0</v>
      </c>
      <c r="V26" s="75">
        <v>44363</v>
      </c>
      <c r="W26" s="76">
        <v>11.5</v>
      </c>
      <c r="Z26" s="52"/>
      <c r="AA26" s="76">
        <f t="shared" si="2"/>
        <v>0</v>
      </c>
    </row>
    <row r="27" spans="2:27">
      <c r="B27" s="608"/>
      <c r="C27" s="52"/>
      <c r="D27" s="52"/>
      <c r="E27" s="51"/>
      <c r="F27" s="66">
        <v>0</v>
      </c>
      <c r="G27" s="51">
        <f t="shared" si="0"/>
        <v>0</v>
      </c>
      <c r="H27" s="60"/>
      <c r="I27" s="597"/>
      <c r="J27" s="398"/>
      <c r="K27" s="423"/>
      <c r="L27" s="423"/>
      <c r="M27" s="424"/>
      <c r="O27" s="601"/>
      <c r="P27" s="67"/>
      <c r="Q27" s="57"/>
      <c r="R27" s="68"/>
      <c r="S27" s="68"/>
      <c r="T27" s="68">
        <f t="shared" si="1"/>
        <v>0</v>
      </c>
      <c r="V27" s="75">
        <v>44421</v>
      </c>
      <c r="W27" s="76">
        <v>11.5</v>
      </c>
      <c r="Z27" s="52"/>
      <c r="AA27" s="76">
        <f t="shared" si="2"/>
        <v>0</v>
      </c>
    </row>
    <row r="28" spans="2:27">
      <c r="B28" s="608"/>
      <c r="C28" s="52"/>
      <c r="D28" s="52"/>
      <c r="E28" s="51"/>
      <c r="F28" s="66">
        <v>0</v>
      </c>
      <c r="G28" s="51">
        <f t="shared" si="0"/>
        <v>0</v>
      </c>
      <c r="H28" s="60"/>
      <c r="I28" s="597"/>
      <c r="J28" s="398"/>
      <c r="K28" s="423"/>
      <c r="L28" s="423"/>
      <c r="M28" s="424"/>
      <c r="O28" s="601"/>
      <c r="P28" s="67"/>
      <c r="Q28" s="57"/>
      <c r="R28" s="68"/>
      <c r="S28" s="68"/>
      <c r="T28" s="68">
        <f t="shared" si="1"/>
        <v>0</v>
      </c>
      <c r="V28" s="75">
        <v>44484</v>
      </c>
      <c r="W28" s="76">
        <v>11.5</v>
      </c>
      <c r="Z28" s="52"/>
      <c r="AA28" s="76">
        <f t="shared" si="2"/>
        <v>0</v>
      </c>
    </row>
    <row r="29" spans="2:27">
      <c r="B29" s="608"/>
      <c r="C29" s="52"/>
      <c r="D29" s="52"/>
      <c r="E29" s="51"/>
      <c r="F29" s="66">
        <v>0</v>
      </c>
      <c r="G29" s="51">
        <f t="shared" si="0"/>
        <v>0</v>
      </c>
      <c r="H29" s="60"/>
      <c r="I29" s="597"/>
      <c r="J29" s="398"/>
      <c r="K29" s="423"/>
      <c r="L29" s="423"/>
      <c r="M29" s="424"/>
      <c r="O29" s="601"/>
      <c r="P29" s="67"/>
      <c r="Q29" s="57"/>
      <c r="R29" s="68"/>
      <c r="S29" s="68"/>
      <c r="T29" s="68">
        <f t="shared" si="1"/>
        <v>0</v>
      </c>
      <c r="V29" s="75">
        <v>44516</v>
      </c>
      <c r="W29" s="76">
        <v>11.5</v>
      </c>
      <c r="Z29" s="52"/>
      <c r="AA29" s="76">
        <f t="shared" si="2"/>
        <v>0</v>
      </c>
    </row>
    <row r="30" spans="2:27">
      <c r="B30" s="608"/>
      <c r="C30" s="52"/>
      <c r="D30" s="52"/>
      <c r="E30" s="51"/>
      <c r="F30" s="66">
        <v>0</v>
      </c>
      <c r="G30" s="51">
        <f t="shared" si="0"/>
        <v>0</v>
      </c>
      <c r="H30" s="60"/>
      <c r="I30" s="597"/>
      <c r="J30" s="398"/>
      <c r="K30" s="423"/>
      <c r="L30" s="423"/>
      <c r="M30" s="424"/>
      <c r="O30" s="601"/>
      <c r="P30" s="67"/>
      <c r="Q30" s="57"/>
      <c r="R30" s="68"/>
      <c r="S30" s="68"/>
      <c r="T30" s="68">
        <f t="shared" si="1"/>
        <v>0</v>
      </c>
      <c r="V30" s="75">
        <v>44544</v>
      </c>
      <c r="W30" s="76">
        <v>12.5</v>
      </c>
      <c r="Z30" s="52"/>
      <c r="AA30" s="76">
        <f t="shared" si="2"/>
        <v>0</v>
      </c>
    </row>
    <row r="31" spans="2:27">
      <c r="B31" s="608"/>
      <c r="C31" s="52"/>
      <c r="D31" s="52"/>
      <c r="E31" s="51"/>
      <c r="F31" s="66">
        <v>0</v>
      </c>
      <c r="G31" s="51">
        <f t="shared" si="0"/>
        <v>0</v>
      </c>
      <c r="H31" s="60"/>
      <c r="I31" s="597"/>
      <c r="J31" s="398"/>
      <c r="K31" s="423"/>
      <c r="L31" s="423"/>
      <c r="M31" s="424"/>
      <c r="O31" s="601"/>
      <c r="P31" s="67"/>
      <c r="Q31" s="57"/>
      <c r="R31" s="68"/>
      <c r="S31" s="68"/>
      <c r="T31" s="68">
        <f t="shared" si="1"/>
        <v>0</v>
      </c>
      <c r="V31" s="374">
        <f>SUM(W21:W30)</f>
        <v>104.99000000000001</v>
      </c>
      <c r="W31" s="373"/>
      <c r="Z31" s="52"/>
      <c r="AA31" s="76">
        <f t="shared" si="2"/>
        <v>0</v>
      </c>
    </row>
    <row r="32" spans="2:27">
      <c r="B32" s="608"/>
      <c r="C32" s="52"/>
      <c r="D32" s="52"/>
      <c r="E32" s="51"/>
      <c r="F32" s="66">
        <v>0</v>
      </c>
      <c r="G32" s="51">
        <f t="shared" si="0"/>
        <v>0</v>
      </c>
      <c r="H32" s="60"/>
      <c r="I32" s="597"/>
      <c r="J32" s="398"/>
      <c r="K32" s="423"/>
      <c r="L32" s="423"/>
      <c r="M32" s="424"/>
      <c r="O32" s="601"/>
      <c r="P32" s="67"/>
      <c r="Q32" s="57"/>
      <c r="R32" s="68"/>
      <c r="S32" s="68"/>
      <c r="T32" s="68">
        <f t="shared" si="1"/>
        <v>0</v>
      </c>
      <c r="V32" s="75">
        <v>44909</v>
      </c>
      <c r="W32" s="76">
        <v>12.5</v>
      </c>
      <c r="Z32" s="52"/>
      <c r="AA32" s="76">
        <f t="shared" si="2"/>
        <v>0</v>
      </c>
    </row>
    <row r="33" spans="2:27">
      <c r="B33" s="608"/>
      <c r="C33" s="52"/>
      <c r="D33" s="52"/>
      <c r="E33" s="51"/>
      <c r="F33" s="66">
        <v>0</v>
      </c>
      <c r="G33" s="51">
        <f t="shared" si="0"/>
        <v>0</v>
      </c>
      <c r="H33" s="60"/>
      <c r="I33" s="597"/>
      <c r="J33" s="398"/>
      <c r="K33" s="423"/>
      <c r="L33" s="423"/>
      <c r="M33" s="424"/>
      <c r="O33" s="601"/>
      <c r="P33" s="67"/>
      <c r="Q33" s="57"/>
      <c r="R33" s="68"/>
      <c r="S33" s="68"/>
      <c r="T33" s="68">
        <f t="shared" si="1"/>
        <v>0</v>
      </c>
      <c r="V33" s="75">
        <v>44635</v>
      </c>
      <c r="W33" s="76">
        <v>12.5</v>
      </c>
      <c r="Z33" s="52"/>
      <c r="AA33" s="76">
        <f t="shared" si="2"/>
        <v>0</v>
      </c>
    </row>
    <row r="34" spans="2:27">
      <c r="B34" s="608"/>
      <c r="C34" s="52"/>
      <c r="D34" s="52"/>
      <c r="E34" s="51"/>
      <c r="F34" s="66">
        <v>0</v>
      </c>
      <c r="G34" s="51">
        <f t="shared" si="0"/>
        <v>0</v>
      </c>
      <c r="H34" s="60"/>
      <c r="I34" s="597"/>
      <c r="J34" s="398"/>
      <c r="K34" s="423"/>
      <c r="L34" s="423"/>
      <c r="M34" s="424"/>
      <c r="O34" s="601"/>
      <c r="P34" s="67"/>
      <c r="Q34" s="57"/>
      <c r="R34" s="68"/>
      <c r="S34" s="68"/>
      <c r="T34" s="68">
        <f t="shared" si="1"/>
        <v>0</v>
      </c>
      <c r="V34" s="75">
        <v>44665</v>
      </c>
      <c r="W34" s="76">
        <v>12.5</v>
      </c>
      <c r="Z34" s="52"/>
      <c r="AA34" s="76">
        <f t="shared" si="2"/>
        <v>0</v>
      </c>
    </row>
    <row r="35" spans="2:27">
      <c r="B35" s="608"/>
      <c r="C35" s="52"/>
      <c r="D35" s="52"/>
      <c r="E35" s="51"/>
      <c r="F35" s="66">
        <v>0</v>
      </c>
      <c r="G35" s="51">
        <f t="shared" si="0"/>
        <v>0</v>
      </c>
      <c r="H35" s="60"/>
      <c r="I35" s="598"/>
      <c r="J35" s="398"/>
      <c r="K35" s="423"/>
      <c r="L35" s="423"/>
      <c r="M35" s="424"/>
      <c r="O35" s="602"/>
      <c r="P35" s="85"/>
      <c r="Q35" s="86"/>
      <c r="R35" s="87"/>
      <c r="S35" s="88"/>
      <c r="T35" s="68">
        <f t="shared" si="1"/>
        <v>0</v>
      </c>
      <c r="V35" s="75">
        <v>44726</v>
      </c>
      <c r="W35" s="76">
        <v>11.75</v>
      </c>
      <c r="Z35" s="52"/>
      <c r="AA35" s="76">
        <f t="shared" si="2"/>
        <v>0</v>
      </c>
    </row>
    <row r="36" spans="2:27">
      <c r="B36" s="609"/>
      <c r="C36" s="52"/>
      <c r="D36" s="52"/>
      <c r="E36" s="51"/>
      <c r="F36" s="66">
        <v>0</v>
      </c>
      <c r="G36" s="51">
        <f t="shared" si="0"/>
        <v>0</v>
      </c>
      <c r="H36" s="60"/>
      <c r="R36" s="89"/>
      <c r="V36" s="75">
        <v>44756</v>
      </c>
      <c r="W36" s="76">
        <v>11.75</v>
      </c>
      <c r="Z36" s="52"/>
      <c r="AA36" s="76">
        <f t="shared" si="2"/>
        <v>0</v>
      </c>
    </row>
    <row r="37" spans="2:27">
      <c r="B37" s="69" t="s">
        <v>26</v>
      </c>
      <c r="C37" s="89"/>
      <c r="D37" s="333">
        <f>SUM(D4:D36)</f>
        <v>40</v>
      </c>
      <c r="E37" s="90">
        <f>G37/D37</f>
        <v>78.147499999999994</v>
      </c>
      <c r="F37" s="91"/>
      <c r="G37" s="92">
        <f>SUM(G4:G36)</f>
        <v>3125.8999999999996</v>
      </c>
      <c r="V37" s="75">
        <v>44786</v>
      </c>
      <c r="W37" s="76">
        <v>14.1</v>
      </c>
      <c r="Z37" s="52"/>
      <c r="AA37" s="76">
        <f t="shared" si="2"/>
        <v>0</v>
      </c>
    </row>
    <row r="38" spans="2:27">
      <c r="E38" s="93" t="s">
        <v>27</v>
      </c>
      <c r="V38" s="75">
        <v>44819</v>
      </c>
      <c r="W38" s="76">
        <v>14.1</v>
      </c>
    </row>
    <row r="39" spans="2:27">
      <c r="V39" s="75">
        <v>44851</v>
      </c>
      <c r="W39" s="76">
        <v>14.1</v>
      </c>
    </row>
    <row r="40" spans="2:27">
      <c r="V40" s="75">
        <v>44881</v>
      </c>
      <c r="W40" s="76">
        <v>14.1</v>
      </c>
    </row>
    <row r="41" spans="2:27">
      <c r="V41" s="75">
        <v>44909</v>
      </c>
      <c r="W41" s="76">
        <v>15</v>
      </c>
    </row>
    <row r="42" spans="2:27">
      <c r="V42" s="502">
        <f>SUM(W32:W41)</f>
        <v>132.39999999999998</v>
      </c>
      <c r="W42" s="503"/>
    </row>
    <row r="43" spans="2:27">
      <c r="V43" s="471">
        <v>44939</v>
      </c>
      <c r="W43" s="472">
        <v>14.1</v>
      </c>
    </row>
    <row r="44" spans="2:27">
      <c r="V44" s="471">
        <v>44971</v>
      </c>
      <c r="W44" s="472">
        <v>18.8</v>
      </c>
    </row>
    <row r="45" spans="2:27">
      <c r="V45" s="471">
        <v>44999</v>
      </c>
      <c r="W45" s="472">
        <v>18.399999999999999</v>
      </c>
    </row>
    <row r="46" spans="2:27">
      <c r="V46" s="471">
        <v>45033</v>
      </c>
      <c r="W46" s="472">
        <v>18.399999999999999</v>
      </c>
    </row>
    <row r="47" spans="2:27">
      <c r="V47" s="471">
        <v>45061</v>
      </c>
      <c r="W47" s="472">
        <v>18</v>
      </c>
    </row>
    <row r="48" spans="2:27">
      <c r="V48" s="471">
        <v>45092</v>
      </c>
      <c r="W48" s="472">
        <v>18</v>
      </c>
    </row>
    <row r="49" spans="22:23">
      <c r="V49" s="471">
        <v>45121</v>
      </c>
      <c r="W49" s="472">
        <v>18</v>
      </c>
    </row>
    <row r="50" spans="22:23">
      <c r="V50" s="471">
        <v>45152</v>
      </c>
      <c r="W50" s="472">
        <v>18</v>
      </c>
    </row>
    <row r="51" spans="22:23">
      <c r="V51" s="471">
        <v>45184</v>
      </c>
      <c r="W51" s="472">
        <v>16.399999999999999</v>
      </c>
    </row>
    <row r="52" spans="22:23">
      <c r="V52" s="471">
        <v>45215</v>
      </c>
      <c r="W52" s="472">
        <v>16.399999999999999</v>
      </c>
    </row>
    <row r="53" spans="22:23">
      <c r="V53" s="471">
        <v>45246</v>
      </c>
      <c r="W53" s="472">
        <v>16.399999999999999</v>
      </c>
    </row>
    <row r="54" spans="22:23">
      <c r="V54" s="471">
        <v>45274</v>
      </c>
      <c r="W54" s="472">
        <v>16.399999999999999</v>
      </c>
    </row>
    <row r="55" spans="22:23">
      <c r="V55" s="591">
        <f>SUM(W43:W54)</f>
        <v>207.3</v>
      </c>
      <c r="W55" s="529"/>
    </row>
    <row r="56" spans="22:23">
      <c r="V56" s="471"/>
      <c r="W56" s="472"/>
    </row>
    <row r="57" spans="22:23">
      <c r="V57" s="471"/>
      <c r="W57" s="472"/>
    </row>
    <row r="58" spans="22:23">
      <c r="W58" s="470">
        <f>SUM(W5:W43)</f>
        <v>297.40000000000003</v>
      </c>
    </row>
  </sheetData>
  <mergeCells count="8">
    <mergeCell ref="B2:C2"/>
    <mergeCell ref="B4:B36"/>
    <mergeCell ref="O4:O35"/>
    <mergeCell ref="Z2:AA2"/>
    <mergeCell ref="V3:W3"/>
    <mergeCell ref="Z3:AA3"/>
    <mergeCell ref="I4:I35"/>
    <mergeCell ref="D2:G2"/>
  </mergeCells>
  <hyperlinks>
    <hyperlink ref="B3" location="CARTEIRA!A1" display="BRCR11" xr:uid="{00000000-0004-0000-2600-000000000000}"/>
    <hyperlink ref="V3:W3" location="DIVIDENDO!A1" display="DIVIDENDO" xr:uid="{00000000-0004-0000-2600-000001000000}"/>
  </hyperlink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Planilha33">
    <tabColor theme="5"/>
  </sheetPr>
  <dimension ref="A2:AE64"/>
  <sheetViews>
    <sheetView zoomScale="80" zoomScaleNormal="80" workbookViewId="0">
      <pane ySplit="3" topLeftCell="A38" activePane="bottomLeft" state="frozen"/>
      <selection pane="bottomLeft" activeCell="V58" sqref="V58"/>
      <selection activeCell="S1" sqref="S1"/>
    </sheetView>
  </sheetViews>
  <sheetFormatPr defaultColWidth="0" defaultRowHeight="15"/>
  <cols>
    <col min="1" max="1" width="1.28515625" style="58" customWidth="1"/>
    <col min="2" max="2" width="9.140625" style="58" customWidth="1"/>
    <col min="3" max="3" width="11.85546875" style="58" customWidth="1"/>
    <col min="4" max="4" width="9.140625" style="58" customWidth="1"/>
    <col min="5" max="5" width="13.42578125" style="58" bestFit="1" customWidth="1"/>
    <col min="6" max="6" width="10.85546875" style="58" bestFit="1" customWidth="1"/>
    <col min="7" max="7" width="13.28515625" style="58" bestFit="1" customWidth="1"/>
    <col min="8" max="8" width="1.7109375" style="58" customWidth="1"/>
    <col min="9" max="9" width="9.140625" style="58" customWidth="1"/>
    <col min="10" max="10" width="12.140625" style="58" customWidth="1"/>
    <col min="11" max="12" width="9.140625" style="58" customWidth="1"/>
    <col min="13" max="13" width="12.28515625" style="58" bestFit="1" customWidth="1"/>
    <col min="14" max="14" width="1.28515625" style="58" customWidth="1"/>
    <col min="15" max="15" width="9.140625" style="58" customWidth="1"/>
    <col min="16" max="16" width="10.7109375" style="58" bestFit="1" customWidth="1"/>
    <col min="17" max="18" width="9.140625" style="58" customWidth="1"/>
    <col min="19" max="19" width="10.28515625" style="58" bestFit="1" customWidth="1"/>
    <col min="20" max="20" width="10.140625" style="58" bestFit="1" customWidth="1"/>
    <col min="21" max="21" width="2.42578125" style="58" customWidth="1"/>
    <col min="22" max="22" width="11.7109375" style="58" customWidth="1"/>
    <col min="23" max="23" width="11.5703125" style="58" bestFit="1" customWidth="1"/>
    <col min="24" max="24" width="1.42578125" style="58" customWidth="1"/>
    <col min="25" max="25" width="3.42578125" style="58" customWidth="1"/>
    <col min="26" max="26" width="10.7109375" style="58" bestFit="1" customWidth="1"/>
    <col min="27" max="27" width="10.140625" style="58" bestFit="1" customWidth="1"/>
    <col min="28" max="28" width="9.140625" style="58" customWidth="1"/>
    <col min="29" max="31" width="0" style="58" hidden="1" customWidth="1"/>
    <col min="32" max="16384" width="9.140625" style="58" hidden="1"/>
  </cols>
  <sheetData>
    <row r="2" spans="2:28">
      <c r="B2" s="613" t="s">
        <v>140</v>
      </c>
      <c r="C2" s="614"/>
      <c r="D2" s="617" t="s">
        <v>138</v>
      </c>
      <c r="E2" s="618"/>
      <c r="F2" s="618"/>
      <c r="G2" s="618"/>
      <c r="M2" s="59" t="s">
        <v>2</v>
      </c>
      <c r="S2" s="60" t="s">
        <v>3</v>
      </c>
      <c r="T2" s="336" t="s">
        <v>4</v>
      </c>
      <c r="Z2" s="603" t="s">
        <v>5</v>
      </c>
      <c r="AA2" s="603"/>
    </row>
    <row r="3" spans="2:28" ht="30" customHeight="1">
      <c r="B3" s="22" t="s">
        <v>141</v>
      </c>
      <c r="C3" s="329" t="s">
        <v>7</v>
      </c>
      <c r="D3" s="329" t="s">
        <v>8</v>
      </c>
      <c r="E3" s="329" t="s">
        <v>9</v>
      </c>
      <c r="F3" s="329" t="s">
        <v>10</v>
      </c>
      <c r="G3" s="329" t="s">
        <v>11</v>
      </c>
      <c r="I3" s="61" t="str">
        <f>(B3)</f>
        <v>BCFF11</v>
      </c>
      <c r="J3" s="328" t="s">
        <v>7</v>
      </c>
      <c r="K3" s="329" t="s">
        <v>8</v>
      </c>
      <c r="L3" s="329" t="s">
        <v>9</v>
      </c>
      <c r="M3" s="329" t="s">
        <v>12</v>
      </c>
      <c r="O3" s="61" t="str">
        <f>(B3)</f>
        <v>BCFF11</v>
      </c>
      <c r="P3" s="328" t="s">
        <v>13</v>
      </c>
      <c r="Q3" s="329" t="s">
        <v>8</v>
      </c>
      <c r="R3" s="328" t="s">
        <v>14</v>
      </c>
      <c r="S3" s="329" t="s">
        <v>15</v>
      </c>
      <c r="T3" s="329" t="s">
        <v>16</v>
      </c>
      <c r="V3" s="650" t="s">
        <v>17</v>
      </c>
      <c r="W3" s="650"/>
      <c r="Y3" s="62"/>
      <c r="Z3" s="606" t="s">
        <v>20</v>
      </c>
      <c r="AA3" s="606"/>
    </row>
    <row r="4" spans="2:28">
      <c r="B4" s="607" t="s">
        <v>21</v>
      </c>
      <c r="C4" s="75">
        <v>43759</v>
      </c>
      <c r="D4" s="52">
        <v>1</v>
      </c>
      <c r="E4" s="51">
        <v>94.5</v>
      </c>
      <c r="F4" s="66">
        <v>0</v>
      </c>
      <c r="G4" s="51">
        <f>(E4*D4)+F4</f>
        <v>94.5</v>
      </c>
      <c r="H4" s="60"/>
      <c r="I4" s="596" t="s">
        <v>2</v>
      </c>
      <c r="J4" s="430">
        <v>2019</v>
      </c>
      <c r="K4" s="400">
        <v>15</v>
      </c>
      <c r="L4" s="400">
        <v>99.61</v>
      </c>
      <c r="M4" s="388">
        <v>1494.09</v>
      </c>
      <c r="O4" s="600" t="s">
        <v>4</v>
      </c>
      <c r="P4" s="434"/>
      <c r="Q4" s="435"/>
      <c r="R4" s="436"/>
      <c r="S4" s="436"/>
      <c r="T4" s="436">
        <f>(R4*Q4)+S4</f>
        <v>0</v>
      </c>
      <c r="V4" s="52" t="s">
        <v>22</v>
      </c>
      <c r="W4" s="52" t="s">
        <v>23</v>
      </c>
      <c r="Y4" s="336"/>
      <c r="Z4" s="52" t="s">
        <v>25</v>
      </c>
      <c r="AA4" s="52" t="s">
        <v>23</v>
      </c>
      <c r="AB4" s="69"/>
    </row>
    <row r="5" spans="2:28">
      <c r="B5" s="608"/>
      <c r="C5" s="75">
        <v>43798</v>
      </c>
      <c r="D5" s="52">
        <v>2</v>
      </c>
      <c r="E5" s="51">
        <v>106.4</v>
      </c>
      <c r="F5" s="66">
        <v>0.21</v>
      </c>
      <c r="G5" s="51">
        <f t="shared" ref="G5:G37" si="0">(E5*D5)+F5</f>
        <v>213.01000000000002</v>
      </c>
      <c r="H5" s="60"/>
      <c r="I5" s="597"/>
      <c r="J5" s="431">
        <v>2020</v>
      </c>
      <c r="K5" s="389">
        <v>26</v>
      </c>
      <c r="L5" s="389">
        <v>98.72</v>
      </c>
      <c r="M5" s="390">
        <v>2566.71</v>
      </c>
      <c r="O5" s="601"/>
      <c r="P5" s="434"/>
      <c r="Q5" s="435"/>
      <c r="R5" s="436"/>
      <c r="S5" s="436"/>
      <c r="T5" s="436">
        <f t="shared" ref="T5:T35" si="1">(R5*Q5)+S5</f>
        <v>0</v>
      </c>
      <c r="V5" s="75">
        <v>43783</v>
      </c>
      <c r="W5" s="76">
        <v>0.53</v>
      </c>
      <c r="Y5" s="336"/>
      <c r="Z5" s="75"/>
      <c r="AA5" s="76">
        <f>(T4)</f>
        <v>0</v>
      </c>
    </row>
    <row r="6" spans="2:28">
      <c r="B6" s="608"/>
      <c r="C6" s="75">
        <v>43808</v>
      </c>
      <c r="D6" s="52">
        <v>6</v>
      </c>
      <c r="E6" s="51">
        <v>98.33</v>
      </c>
      <c r="F6" s="66">
        <v>0.2</v>
      </c>
      <c r="G6" s="51">
        <f t="shared" si="0"/>
        <v>590.18000000000006</v>
      </c>
      <c r="H6" s="60"/>
      <c r="I6" s="597"/>
      <c r="J6" s="431">
        <v>2021</v>
      </c>
      <c r="K6" s="389">
        <v>37</v>
      </c>
      <c r="L6" s="389">
        <v>94</v>
      </c>
      <c r="M6" s="390">
        <v>3478.12</v>
      </c>
      <c r="O6" s="601"/>
      <c r="P6" s="434"/>
      <c r="Q6" s="435"/>
      <c r="R6" s="436"/>
      <c r="S6" s="436"/>
      <c r="T6" s="436">
        <f t="shared" si="1"/>
        <v>0</v>
      </c>
      <c r="V6" s="75">
        <v>43811</v>
      </c>
      <c r="W6" s="76">
        <v>1.59</v>
      </c>
      <c r="Y6" s="336"/>
      <c r="Z6" s="78"/>
      <c r="AA6" s="76">
        <f t="shared" ref="AA6:AA36" si="2">(T5)</f>
        <v>0</v>
      </c>
    </row>
    <row r="7" spans="2:28">
      <c r="B7" s="608"/>
      <c r="C7" s="75">
        <v>43818</v>
      </c>
      <c r="D7" s="52">
        <v>6</v>
      </c>
      <c r="E7" s="51">
        <v>99.4</v>
      </c>
      <c r="F7" s="66">
        <v>0</v>
      </c>
      <c r="G7" s="51">
        <f t="shared" si="0"/>
        <v>596.40000000000009</v>
      </c>
      <c r="H7" s="60"/>
      <c r="I7" s="597"/>
      <c r="J7" s="431">
        <v>2022</v>
      </c>
      <c r="K7" s="389">
        <v>40</v>
      </c>
      <c r="L7" s="389">
        <v>91.99</v>
      </c>
      <c r="M7" s="390">
        <v>3679.48</v>
      </c>
      <c r="O7" s="601"/>
      <c r="P7" s="434"/>
      <c r="Q7" s="435"/>
      <c r="R7" s="436"/>
      <c r="S7" s="436"/>
      <c r="T7" s="436">
        <f t="shared" si="1"/>
        <v>0</v>
      </c>
      <c r="V7" s="201">
        <f>SUM(W5:W6)</f>
        <v>2.12</v>
      </c>
      <c r="W7" s="170"/>
      <c r="Z7" s="52"/>
      <c r="AA7" s="76">
        <f t="shared" si="2"/>
        <v>0</v>
      </c>
    </row>
    <row r="8" spans="2:28">
      <c r="B8" s="608"/>
      <c r="C8" s="75">
        <v>44244</v>
      </c>
      <c r="D8" s="52">
        <v>10</v>
      </c>
      <c r="E8" s="51">
        <v>97.51</v>
      </c>
      <c r="F8" s="66">
        <v>0</v>
      </c>
      <c r="G8" s="51">
        <f t="shared" si="0"/>
        <v>975.1</v>
      </c>
      <c r="H8" s="60"/>
      <c r="I8" s="597"/>
      <c r="J8" s="431"/>
      <c r="K8" s="389"/>
      <c r="L8" s="389"/>
      <c r="M8" s="390"/>
      <c r="O8" s="601"/>
      <c r="P8" s="434"/>
      <c r="Q8" s="435"/>
      <c r="R8" s="436"/>
      <c r="S8" s="436"/>
      <c r="T8" s="436">
        <f t="shared" si="1"/>
        <v>0</v>
      </c>
      <c r="V8" s="75">
        <v>43845</v>
      </c>
      <c r="W8" s="76">
        <v>8.5500000000000007</v>
      </c>
      <c r="Z8" s="52"/>
      <c r="AA8" s="76">
        <f t="shared" si="2"/>
        <v>0</v>
      </c>
    </row>
    <row r="9" spans="2:28">
      <c r="B9" s="608"/>
      <c r="C9" s="75">
        <v>44244</v>
      </c>
      <c r="D9" s="52">
        <v>1</v>
      </c>
      <c r="E9" s="51">
        <v>97.52</v>
      </c>
      <c r="F9" s="66">
        <v>0</v>
      </c>
      <c r="G9" s="51">
        <f t="shared" si="0"/>
        <v>97.52</v>
      </c>
      <c r="H9" s="60"/>
      <c r="I9" s="597"/>
      <c r="J9" s="431"/>
      <c r="K9" s="389"/>
      <c r="L9" s="389"/>
      <c r="M9" s="390"/>
      <c r="O9" s="601"/>
      <c r="P9" s="434"/>
      <c r="Q9" s="435"/>
      <c r="R9" s="436"/>
      <c r="S9" s="436"/>
      <c r="T9" s="436">
        <f t="shared" si="1"/>
        <v>0</v>
      </c>
      <c r="V9" s="75">
        <v>43875</v>
      </c>
      <c r="W9" s="76">
        <v>8.5500000000000007</v>
      </c>
      <c r="Z9" s="52"/>
      <c r="AA9" s="76">
        <f t="shared" si="2"/>
        <v>0</v>
      </c>
    </row>
    <row r="10" spans="2:28">
      <c r="B10" s="608"/>
      <c r="C10" s="662" t="s">
        <v>142</v>
      </c>
      <c r="D10" s="663"/>
      <c r="E10" s="663"/>
      <c r="F10" s="663"/>
      <c r="G10" s="682"/>
      <c r="H10" s="60"/>
      <c r="I10" s="597"/>
      <c r="J10" s="431"/>
      <c r="K10" s="389"/>
      <c r="L10" s="389"/>
      <c r="M10" s="390"/>
      <c r="O10" s="601"/>
      <c r="P10" s="434"/>
      <c r="Q10" s="435"/>
      <c r="R10" s="436"/>
      <c r="S10" s="436"/>
      <c r="T10" s="436">
        <f t="shared" si="1"/>
        <v>0</v>
      </c>
      <c r="V10" s="75">
        <v>43903</v>
      </c>
      <c r="W10" s="76">
        <v>13.78</v>
      </c>
      <c r="Z10" s="52"/>
      <c r="AA10" s="76">
        <f t="shared" si="2"/>
        <v>0</v>
      </c>
    </row>
    <row r="11" spans="2:28">
      <c r="B11" s="608"/>
      <c r="C11" s="70">
        <v>44287</v>
      </c>
      <c r="D11" s="52">
        <v>8</v>
      </c>
      <c r="E11" s="51">
        <v>84.39</v>
      </c>
      <c r="F11" s="66">
        <v>0</v>
      </c>
      <c r="G11" s="51">
        <f t="shared" si="0"/>
        <v>675.12</v>
      </c>
      <c r="H11" s="60"/>
      <c r="I11" s="597"/>
      <c r="J11" s="431"/>
      <c r="K11" s="389"/>
      <c r="L11" s="389"/>
      <c r="M11" s="390"/>
      <c r="O11" s="601"/>
      <c r="P11" s="434"/>
      <c r="Q11" s="435"/>
      <c r="R11" s="436"/>
      <c r="S11" s="436"/>
      <c r="T11" s="436">
        <f t="shared" si="1"/>
        <v>0</v>
      </c>
      <c r="V11" s="75">
        <v>43936</v>
      </c>
      <c r="W11" s="76">
        <v>10.4</v>
      </c>
      <c r="Z11" s="52"/>
      <c r="AA11" s="76">
        <f t="shared" si="2"/>
        <v>0</v>
      </c>
    </row>
    <row r="12" spans="2:28">
      <c r="B12" s="608"/>
      <c r="C12" s="70">
        <v>44389</v>
      </c>
      <c r="D12" s="52">
        <v>3</v>
      </c>
      <c r="E12" s="325">
        <v>78.75</v>
      </c>
      <c r="F12" s="66">
        <v>0.04</v>
      </c>
      <c r="G12" s="51">
        <f t="shared" si="0"/>
        <v>236.29</v>
      </c>
      <c r="H12" s="60"/>
      <c r="I12" s="597"/>
      <c r="J12" s="431"/>
      <c r="K12" s="389"/>
      <c r="L12" s="389"/>
      <c r="M12" s="390"/>
      <c r="O12" s="601"/>
      <c r="P12" s="434"/>
      <c r="Q12" s="435"/>
      <c r="R12" s="436"/>
      <c r="S12" s="436"/>
      <c r="T12" s="436">
        <f t="shared" si="1"/>
        <v>0</v>
      </c>
      <c r="V12" s="75">
        <v>43966</v>
      </c>
      <c r="W12" s="76">
        <v>10.4</v>
      </c>
      <c r="Z12" s="52"/>
      <c r="AA12" s="76">
        <f t="shared" si="2"/>
        <v>0</v>
      </c>
    </row>
    <row r="13" spans="2:28">
      <c r="B13" s="608"/>
      <c r="C13" s="70">
        <v>44664</v>
      </c>
      <c r="D13" s="52">
        <v>3</v>
      </c>
      <c r="E13" s="325">
        <v>67.099999999999994</v>
      </c>
      <c r="F13" s="66">
        <v>0.06</v>
      </c>
      <c r="G13" s="51">
        <f t="shared" si="0"/>
        <v>201.35999999999999</v>
      </c>
      <c r="H13" s="60"/>
      <c r="I13" s="597"/>
      <c r="J13" s="431"/>
      <c r="K13" s="389"/>
      <c r="L13" s="389"/>
      <c r="M13" s="390"/>
      <c r="O13" s="601"/>
      <c r="P13" s="434"/>
      <c r="Q13" s="435"/>
      <c r="R13" s="436"/>
      <c r="S13" s="436"/>
      <c r="T13" s="436">
        <f t="shared" si="1"/>
        <v>0</v>
      </c>
      <c r="V13" s="75">
        <v>43997</v>
      </c>
      <c r="W13" s="76">
        <v>10.4</v>
      </c>
      <c r="Z13" s="52"/>
      <c r="AA13" s="76">
        <f t="shared" si="2"/>
        <v>0</v>
      </c>
    </row>
    <row r="14" spans="2:28">
      <c r="B14" s="608"/>
      <c r="C14" s="692" t="s">
        <v>143</v>
      </c>
      <c r="D14" s="693"/>
      <c r="E14" s="693"/>
      <c r="F14" s="693"/>
      <c r="G14" s="694"/>
      <c r="H14" s="60"/>
      <c r="I14" s="597"/>
      <c r="J14" s="431"/>
      <c r="K14" s="389"/>
      <c r="L14" s="389"/>
      <c r="M14" s="390"/>
      <c r="O14" s="601"/>
      <c r="P14" s="434"/>
      <c r="Q14" s="435"/>
      <c r="R14" s="436"/>
      <c r="S14" s="436"/>
      <c r="T14" s="436">
        <f t="shared" si="1"/>
        <v>0</v>
      </c>
      <c r="V14" s="75">
        <v>44027</v>
      </c>
      <c r="W14" s="76">
        <v>10.4</v>
      </c>
      <c r="Z14" s="52"/>
      <c r="AA14" s="76">
        <f t="shared" si="2"/>
        <v>0</v>
      </c>
    </row>
    <row r="15" spans="2:28">
      <c r="B15" s="608"/>
      <c r="C15" s="70">
        <v>45258</v>
      </c>
      <c r="D15" s="52">
        <v>320</v>
      </c>
      <c r="E15" s="325">
        <v>11.498374999999999</v>
      </c>
      <c r="F15" s="66">
        <v>0</v>
      </c>
      <c r="G15" s="51">
        <f t="shared" si="0"/>
        <v>3679.4799999999996</v>
      </c>
      <c r="H15" s="60"/>
      <c r="I15" s="597"/>
      <c r="J15" s="431"/>
      <c r="K15" s="389"/>
      <c r="L15" s="389"/>
      <c r="M15" s="390"/>
      <c r="O15" s="601"/>
      <c r="P15" s="434"/>
      <c r="Q15" s="435"/>
      <c r="R15" s="436"/>
      <c r="S15" s="436"/>
      <c r="T15" s="436">
        <f t="shared" si="1"/>
        <v>0</v>
      </c>
      <c r="V15" s="75">
        <v>44057</v>
      </c>
      <c r="W15" s="76">
        <v>11.7</v>
      </c>
      <c r="Z15" s="52"/>
      <c r="AA15" s="76">
        <f t="shared" si="2"/>
        <v>0</v>
      </c>
    </row>
    <row r="16" spans="2:28">
      <c r="B16" s="608"/>
      <c r="C16" s="70">
        <v>45268</v>
      </c>
      <c r="D16" s="52">
        <v>10</v>
      </c>
      <c r="E16" s="325">
        <v>8.94</v>
      </c>
      <c r="F16" s="66">
        <v>0.02</v>
      </c>
      <c r="G16" s="51">
        <f t="shared" si="0"/>
        <v>89.419999999999987</v>
      </c>
      <c r="H16" s="60"/>
      <c r="I16" s="597"/>
      <c r="J16" s="431"/>
      <c r="K16" s="389"/>
      <c r="L16" s="389"/>
      <c r="M16" s="390"/>
      <c r="O16" s="601"/>
      <c r="P16" s="434"/>
      <c r="Q16" s="435"/>
      <c r="R16" s="436"/>
      <c r="S16" s="436"/>
      <c r="T16" s="436">
        <f t="shared" si="1"/>
        <v>0</v>
      </c>
      <c r="V16" s="75">
        <v>44089</v>
      </c>
      <c r="W16" s="76">
        <v>11.7</v>
      </c>
      <c r="Z16" s="52"/>
      <c r="AA16" s="76">
        <f t="shared" si="2"/>
        <v>0</v>
      </c>
    </row>
    <row r="17" spans="2:27">
      <c r="B17" s="608"/>
      <c r="C17" s="79"/>
      <c r="D17" s="52"/>
      <c r="E17" s="325"/>
      <c r="F17" s="66">
        <v>0</v>
      </c>
      <c r="G17" s="51">
        <f t="shared" si="0"/>
        <v>0</v>
      </c>
      <c r="H17" s="60"/>
      <c r="I17" s="597"/>
      <c r="J17" s="431"/>
      <c r="K17" s="389"/>
      <c r="L17" s="389"/>
      <c r="M17" s="390"/>
      <c r="O17" s="601"/>
      <c r="P17" s="434"/>
      <c r="Q17" s="435"/>
      <c r="R17" s="436"/>
      <c r="S17" s="436"/>
      <c r="T17" s="436">
        <f t="shared" si="1"/>
        <v>0</v>
      </c>
      <c r="V17" s="75">
        <v>44119</v>
      </c>
      <c r="W17" s="76">
        <v>11.7</v>
      </c>
      <c r="Z17" s="52"/>
      <c r="AA17" s="76">
        <f t="shared" si="2"/>
        <v>0</v>
      </c>
    </row>
    <row r="18" spans="2:27">
      <c r="B18" s="608"/>
      <c r="C18" s="79"/>
      <c r="D18" s="52"/>
      <c r="E18" s="325"/>
      <c r="F18" s="66">
        <v>0</v>
      </c>
      <c r="G18" s="51">
        <f t="shared" si="0"/>
        <v>0</v>
      </c>
      <c r="H18" s="60"/>
      <c r="I18" s="597"/>
      <c r="J18" s="431"/>
      <c r="K18" s="389"/>
      <c r="L18" s="389"/>
      <c r="M18" s="390"/>
      <c r="O18" s="601"/>
      <c r="P18" s="434"/>
      <c r="Q18" s="435"/>
      <c r="R18" s="436"/>
      <c r="S18" s="436"/>
      <c r="T18" s="436">
        <f t="shared" si="1"/>
        <v>0</v>
      </c>
      <c r="V18" s="75">
        <v>44151</v>
      </c>
      <c r="W18" s="76">
        <v>13</v>
      </c>
      <c r="Z18" s="52"/>
      <c r="AA18" s="76">
        <f t="shared" si="2"/>
        <v>0</v>
      </c>
    </row>
    <row r="19" spans="2:27">
      <c r="B19" s="608"/>
      <c r="C19" s="79"/>
      <c r="D19" s="52"/>
      <c r="E19" s="325"/>
      <c r="F19" s="66">
        <v>0</v>
      </c>
      <c r="G19" s="51">
        <f t="shared" si="0"/>
        <v>0</v>
      </c>
      <c r="H19" s="60"/>
      <c r="I19" s="597"/>
      <c r="J19" s="431"/>
      <c r="K19" s="389"/>
      <c r="L19" s="389"/>
      <c r="M19" s="390"/>
      <c r="O19" s="601"/>
      <c r="P19" s="434"/>
      <c r="Q19" s="435"/>
      <c r="R19" s="436"/>
      <c r="S19" s="436"/>
      <c r="T19" s="436">
        <f t="shared" si="1"/>
        <v>0</v>
      </c>
      <c r="V19" s="75">
        <v>44179</v>
      </c>
      <c r="W19" s="76">
        <v>13.78</v>
      </c>
      <c r="Z19" s="52"/>
      <c r="AA19" s="76">
        <f t="shared" si="2"/>
        <v>0</v>
      </c>
    </row>
    <row r="20" spans="2:27">
      <c r="B20" s="608"/>
      <c r="C20" s="79"/>
      <c r="D20" s="52"/>
      <c r="E20" s="325"/>
      <c r="F20" s="66">
        <v>0</v>
      </c>
      <c r="G20" s="51">
        <f t="shared" si="0"/>
        <v>0</v>
      </c>
      <c r="H20" s="60"/>
      <c r="I20" s="597"/>
      <c r="J20" s="431"/>
      <c r="K20" s="389"/>
      <c r="L20" s="389"/>
      <c r="M20" s="390"/>
      <c r="O20" s="601"/>
      <c r="P20" s="434"/>
      <c r="Q20" s="435"/>
      <c r="R20" s="436"/>
      <c r="S20" s="436"/>
      <c r="T20" s="436">
        <f t="shared" si="1"/>
        <v>0</v>
      </c>
      <c r="V20" s="201">
        <f>SUM(W8:W19)</f>
        <v>134.36000000000001</v>
      </c>
      <c r="W20" s="96"/>
      <c r="Z20" s="52"/>
      <c r="AA20" s="76">
        <f t="shared" si="2"/>
        <v>0</v>
      </c>
    </row>
    <row r="21" spans="2:27">
      <c r="B21" s="608"/>
      <c r="C21" s="79"/>
      <c r="D21" s="52"/>
      <c r="E21" s="325"/>
      <c r="F21" s="66">
        <v>0</v>
      </c>
      <c r="G21" s="51">
        <f t="shared" si="0"/>
        <v>0</v>
      </c>
      <c r="H21" s="60"/>
      <c r="I21" s="597"/>
      <c r="J21" s="431"/>
      <c r="K21" s="389"/>
      <c r="L21" s="389"/>
      <c r="M21" s="390"/>
      <c r="O21" s="601"/>
      <c r="P21" s="434"/>
      <c r="Q21" s="435"/>
      <c r="R21" s="436"/>
      <c r="S21" s="436"/>
      <c r="T21" s="436">
        <f t="shared" si="1"/>
        <v>0</v>
      </c>
      <c r="V21" s="75">
        <v>44211</v>
      </c>
      <c r="W21" s="76">
        <v>13.78</v>
      </c>
      <c r="Z21" s="52"/>
      <c r="AA21" s="76">
        <f t="shared" si="2"/>
        <v>0</v>
      </c>
    </row>
    <row r="22" spans="2:27">
      <c r="B22" s="608"/>
      <c r="C22" s="79"/>
      <c r="D22" s="52"/>
      <c r="E22" s="325"/>
      <c r="F22" s="66">
        <v>0</v>
      </c>
      <c r="G22" s="51">
        <f t="shared" si="0"/>
        <v>0</v>
      </c>
      <c r="H22" s="60"/>
      <c r="I22" s="597"/>
      <c r="J22" s="431"/>
      <c r="K22" s="389"/>
      <c r="L22" s="389"/>
      <c r="M22" s="390"/>
      <c r="O22" s="601"/>
      <c r="P22" s="434"/>
      <c r="Q22" s="435"/>
      <c r="R22" s="436"/>
      <c r="S22" s="436"/>
      <c r="T22" s="436">
        <f t="shared" si="1"/>
        <v>0</v>
      </c>
      <c r="V22" s="75">
        <v>44239</v>
      </c>
      <c r="W22" s="76">
        <v>14.56</v>
      </c>
      <c r="Z22" s="52"/>
      <c r="AA22" s="76">
        <f t="shared" si="2"/>
        <v>0</v>
      </c>
    </row>
    <row r="23" spans="2:27">
      <c r="B23" s="608"/>
      <c r="C23" s="79"/>
      <c r="D23" s="52"/>
      <c r="E23" s="325"/>
      <c r="F23" s="66">
        <v>0</v>
      </c>
      <c r="G23" s="51">
        <f t="shared" si="0"/>
        <v>0</v>
      </c>
      <c r="H23" s="60"/>
      <c r="I23" s="597"/>
      <c r="J23" s="431"/>
      <c r="K23" s="389"/>
      <c r="L23" s="389"/>
      <c r="M23" s="390"/>
      <c r="O23" s="601"/>
      <c r="P23" s="434"/>
      <c r="Q23" s="435"/>
      <c r="R23" s="436"/>
      <c r="S23" s="436"/>
      <c r="T23" s="436">
        <f t="shared" si="1"/>
        <v>0</v>
      </c>
      <c r="V23" s="75">
        <v>44267</v>
      </c>
      <c r="W23" s="76">
        <v>14.56</v>
      </c>
      <c r="Z23" s="52"/>
      <c r="AA23" s="76">
        <f t="shared" si="2"/>
        <v>0</v>
      </c>
    </row>
    <row r="24" spans="2:27">
      <c r="B24" s="608"/>
      <c r="C24" s="79"/>
      <c r="D24" s="52"/>
      <c r="E24" s="325"/>
      <c r="F24" s="66">
        <v>0</v>
      </c>
      <c r="G24" s="51">
        <f t="shared" si="0"/>
        <v>0</v>
      </c>
      <c r="H24" s="60"/>
      <c r="I24" s="597"/>
      <c r="J24" s="431"/>
      <c r="K24" s="389"/>
      <c r="L24" s="389"/>
      <c r="M24" s="390"/>
      <c r="O24" s="601"/>
      <c r="P24" s="434"/>
      <c r="Q24" s="435"/>
      <c r="R24" s="436"/>
      <c r="S24" s="436"/>
      <c r="T24" s="436">
        <f t="shared" si="1"/>
        <v>0</v>
      </c>
      <c r="V24" s="75">
        <v>44301</v>
      </c>
      <c r="W24" s="76">
        <v>14.56</v>
      </c>
      <c r="Z24" s="52"/>
      <c r="AA24" s="76">
        <f t="shared" si="2"/>
        <v>0</v>
      </c>
    </row>
    <row r="25" spans="2:27">
      <c r="B25" s="608"/>
      <c r="C25" s="79"/>
      <c r="D25" s="52"/>
      <c r="E25" s="325"/>
      <c r="F25" s="66">
        <v>0</v>
      </c>
      <c r="G25" s="51">
        <f t="shared" si="0"/>
        <v>0</v>
      </c>
      <c r="H25" s="60"/>
      <c r="I25" s="597"/>
      <c r="J25" s="431"/>
      <c r="K25" s="389"/>
      <c r="L25" s="389"/>
      <c r="M25" s="390"/>
      <c r="O25" s="601"/>
      <c r="P25" s="434"/>
      <c r="Q25" s="435"/>
      <c r="R25" s="436"/>
      <c r="S25" s="436"/>
      <c r="T25" s="436">
        <f t="shared" si="1"/>
        <v>0</v>
      </c>
      <c r="V25" s="75">
        <v>44330</v>
      </c>
      <c r="W25" s="76">
        <v>13</v>
      </c>
      <c r="Z25" s="52"/>
      <c r="AA25" s="76">
        <f t="shared" si="2"/>
        <v>0</v>
      </c>
    </row>
    <row r="26" spans="2:27">
      <c r="B26" s="608"/>
      <c r="C26" s="79"/>
      <c r="D26" s="52"/>
      <c r="E26" s="325"/>
      <c r="F26" s="66">
        <v>0</v>
      </c>
      <c r="G26" s="51">
        <f t="shared" si="0"/>
        <v>0</v>
      </c>
      <c r="H26" s="60"/>
      <c r="I26" s="597"/>
      <c r="J26" s="431"/>
      <c r="K26" s="389"/>
      <c r="L26" s="389"/>
      <c r="M26" s="390"/>
      <c r="O26" s="601"/>
      <c r="P26" s="434"/>
      <c r="Q26" s="435"/>
      <c r="R26" s="436"/>
      <c r="S26" s="436"/>
      <c r="T26" s="436">
        <f t="shared" si="1"/>
        <v>0</v>
      </c>
      <c r="V26" s="75">
        <v>44362</v>
      </c>
      <c r="W26" s="76">
        <v>13</v>
      </c>
      <c r="Z26" s="52"/>
      <c r="AA26" s="76">
        <f t="shared" si="2"/>
        <v>0</v>
      </c>
    </row>
    <row r="27" spans="2:27">
      <c r="B27" s="608"/>
      <c r="C27" s="79"/>
      <c r="D27" s="52"/>
      <c r="E27" s="325"/>
      <c r="F27" s="66">
        <v>0</v>
      </c>
      <c r="G27" s="51">
        <f t="shared" si="0"/>
        <v>0</v>
      </c>
      <c r="H27" s="60"/>
      <c r="I27" s="597"/>
      <c r="J27" s="431"/>
      <c r="K27" s="389"/>
      <c r="L27" s="389"/>
      <c r="M27" s="390"/>
      <c r="O27" s="601"/>
      <c r="P27" s="434"/>
      <c r="Q27" s="435"/>
      <c r="R27" s="436"/>
      <c r="S27" s="436"/>
      <c r="T27" s="436">
        <f t="shared" si="1"/>
        <v>0</v>
      </c>
      <c r="V27" s="75">
        <v>44362</v>
      </c>
      <c r="W27" s="76">
        <v>1.61</v>
      </c>
      <c r="X27" s="690" t="s">
        <v>144</v>
      </c>
      <c r="Y27" s="691"/>
      <c r="Z27" s="52"/>
      <c r="AA27" s="76">
        <f t="shared" si="2"/>
        <v>0</v>
      </c>
    </row>
    <row r="28" spans="2:27">
      <c r="B28" s="608"/>
      <c r="C28" s="79"/>
      <c r="D28" s="52"/>
      <c r="E28" s="325"/>
      <c r="F28" s="66">
        <v>0</v>
      </c>
      <c r="G28" s="51">
        <f t="shared" si="0"/>
        <v>0</v>
      </c>
      <c r="H28" s="60"/>
      <c r="I28" s="597"/>
      <c r="J28" s="431"/>
      <c r="K28" s="389"/>
      <c r="L28" s="389"/>
      <c r="M28" s="390"/>
      <c r="O28" s="601"/>
      <c r="P28" s="434"/>
      <c r="Q28" s="435"/>
      <c r="R28" s="436"/>
      <c r="S28" s="436"/>
      <c r="T28" s="436">
        <f t="shared" si="1"/>
        <v>0</v>
      </c>
      <c r="V28" s="75">
        <v>44421</v>
      </c>
      <c r="W28" s="76">
        <v>17.39</v>
      </c>
      <c r="Z28" s="52"/>
      <c r="AA28" s="76">
        <f t="shared" si="2"/>
        <v>0</v>
      </c>
    </row>
    <row r="29" spans="2:27">
      <c r="B29" s="608"/>
      <c r="C29" s="79"/>
      <c r="D29" s="52"/>
      <c r="E29" s="325"/>
      <c r="F29" s="66">
        <v>0</v>
      </c>
      <c r="G29" s="51">
        <f t="shared" si="0"/>
        <v>0</v>
      </c>
      <c r="H29" s="60"/>
      <c r="I29" s="597"/>
      <c r="J29" s="431"/>
      <c r="K29" s="389"/>
      <c r="L29" s="389"/>
      <c r="M29" s="390"/>
      <c r="O29" s="601"/>
      <c r="P29" s="434"/>
      <c r="Q29" s="435"/>
      <c r="R29" s="436"/>
      <c r="S29" s="436"/>
      <c r="T29" s="436">
        <f t="shared" si="1"/>
        <v>0</v>
      </c>
      <c r="V29" s="75">
        <v>44454</v>
      </c>
      <c r="W29" s="76">
        <v>18.5</v>
      </c>
      <c r="Z29" s="52"/>
      <c r="AA29" s="76">
        <f t="shared" si="2"/>
        <v>0</v>
      </c>
    </row>
    <row r="30" spans="2:27">
      <c r="B30" s="608"/>
      <c r="C30" s="79"/>
      <c r="D30" s="52"/>
      <c r="E30" s="325"/>
      <c r="F30" s="66">
        <v>0</v>
      </c>
      <c r="G30" s="51">
        <f t="shared" si="0"/>
        <v>0</v>
      </c>
      <c r="H30" s="60"/>
      <c r="I30" s="597"/>
      <c r="J30" s="431"/>
      <c r="K30" s="389"/>
      <c r="L30" s="389"/>
      <c r="M30" s="390"/>
      <c r="O30" s="601"/>
      <c r="P30" s="434"/>
      <c r="Q30" s="435"/>
      <c r="R30" s="436"/>
      <c r="S30" s="436"/>
      <c r="T30" s="436">
        <f t="shared" si="1"/>
        <v>0</v>
      </c>
      <c r="V30" s="75">
        <v>44484</v>
      </c>
      <c r="W30" s="76">
        <v>18.5</v>
      </c>
      <c r="Z30" s="52"/>
      <c r="AA30" s="76">
        <f t="shared" si="2"/>
        <v>0</v>
      </c>
    </row>
    <row r="31" spans="2:27">
      <c r="B31" s="608"/>
      <c r="C31" s="79"/>
      <c r="D31" s="52"/>
      <c r="E31" s="325"/>
      <c r="F31" s="66">
        <v>0</v>
      </c>
      <c r="G31" s="51">
        <f t="shared" si="0"/>
        <v>0</v>
      </c>
      <c r="H31" s="60"/>
      <c r="I31" s="597"/>
      <c r="J31" s="431"/>
      <c r="K31" s="389"/>
      <c r="L31" s="389"/>
      <c r="M31" s="390"/>
      <c r="O31" s="601"/>
      <c r="P31" s="434"/>
      <c r="Q31" s="435"/>
      <c r="R31" s="436"/>
      <c r="S31" s="436"/>
      <c r="T31" s="436">
        <f t="shared" si="1"/>
        <v>0</v>
      </c>
      <c r="V31" s="75">
        <v>44516</v>
      </c>
      <c r="W31" s="76">
        <v>18.5</v>
      </c>
      <c r="Z31" s="52"/>
      <c r="AA31" s="76">
        <f t="shared" si="2"/>
        <v>0</v>
      </c>
    </row>
    <row r="32" spans="2:27">
      <c r="B32" s="608"/>
      <c r="C32" s="79"/>
      <c r="D32" s="52"/>
      <c r="E32" s="325"/>
      <c r="F32" s="66">
        <v>0</v>
      </c>
      <c r="G32" s="51">
        <f t="shared" si="0"/>
        <v>0</v>
      </c>
      <c r="H32" s="60"/>
      <c r="I32" s="597"/>
      <c r="J32" s="431"/>
      <c r="K32" s="389"/>
      <c r="L32" s="389"/>
      <c r="M32" s="390"/>
      <c r="O32" s="601"/>
      <c r="P32" s="434"/>
      <c r="Q32" s="435"/>
      <c r="R32" s="436"/>
      <c r="S32" s="436"/>
      <c r="T32" s="436">
        <f t="shared" si="1"/>
        <v>0</v>
      </c>
      <c r="V32" s="75">
        <v>44544</v>
      </c>
      <c r="W32" s="76">
        <v>18.5</v>
      </c>
      <c r="Z32" s="52"/>
      <c r="AA32" s="76">
        <f t="shared" si="2"/>
        <v>0</v>
      </c>
    </row>
    <row r="33" spans="2:27">
      <c r="B33" s="608"/>
      <c r="C33" s="79"/>
      <c r="D33" s="52"/>
      <c r="E33" s="325"/>
      <c r="F33" s="66">
        <v>0</v>
      </c>
      <c r="G33" s="51">
        <f t="shared" si="0"/>
        <v>0</v>
      </c>
      <c r="H33" s="60"/>
      <c r="I33" s="597"/>
      <c r="J33" s="431"/>
      <c r="K33" s="389"/>
      <c r="L33" s="389"/>
      <c r="M33" s="390"/>
      <c r="O33" s="601"/>
      <c r="P33" s="434"/>
      <c r="Q33" s="435"/>
      <c r="R33" s="436"/>
      <c r="S33" s="436"/>
      <c r="T33" s="436">
        <f t="shared" si="1"/>
        <v>0</v>
      </c>
      <c r="V33" s="374">
        <f>SUM(W21:W32)</f>
        <v>176.46</v>
      </c>
      <c r="W33" s="373"/>
      <c r="Z33" s="52"/>
      <c r="AA33" s="76">
        <f t="shared" si="2"/>
        <v>0</v>
      </c>
    </row>
    <row r="34" spans="2:27">
      <c r="B34" s="608"/>
      <c r="C34" s="79"/>
      <c r="D34" s="52"/>
      <c r="E34" s="325"/>
      <c r="F34" s="66">
        <v>0</v>
      </c>
      <c r="G34" s="51">
        <f t="shared" si="0"/>
        <v>0</v>
      </c>
      <c r="H34" s="60"/>
      <c r="I34" s="597"/>
      <c r="J34" s="431"/>
      <c r="K34" s="389"/>
      <c r="L34" s="389"/>
      <c r="M34" s="390"/>
      <c r="O34" s="601"/>
      <c r="P34" s="434"/>
      <c r="Q34" s="435"/>
      <c r="R34" s="436"/>
      <c r="S34" s="436"/>
      <c r="T34" s="436">
        <f t="shared" si="1"/>
        <v>0</v>
      </c>
      <c r="V34" s="75">
        <v>44575</v>
      </c>
      <c r="W34" s="76">
        <v>20.8</v>
      </c>
      <c r="Z34" s="52"/>
      <c r="AA34" s="76">
        <f t="shared" si="2"/>
        <v>0</v>
      </c>
    </row>
    <row r="35" spans="2:27">
      <c r="B35" s="608"/>
      <c r="C35" s="79"/>
      <c r="D35" s="52"/>
      <c r="E35" s="325"/>
      <c r="F35" s="66">
        <v>0</v>
      </c>
      <c r="G35" s="51">
        <f t="shared" si="0"/>
        <v>0</v>
      </c>
      <c r="H35" s="60"/>
      <c r="I35" s="598"/>
      <c r="J35" s="431"/>
      <c r="K35" s="389"/>
      <c r="L35" s="389"/>
      <c r="M35" s="390"/>
      <c r="O35" s="602"/>
      <c r="P35" s="433"/>
      <c r="Q35" s="437"/>
      <c r="R35" s="378"/>
      <c r="S35" s="438"/>
      <c r="T35" s="436">
        <f t="shared" si="1"/>
        <v>0</v>
      </c>
      <c r="V35" s="75">
        <v>44635</v>
      </c>
      <c r="W35" s="76">
        <v>19.98</v>
      </c>
      <c r="Z35" s="52"/>
      <c r="AA35" s="76">
        <f t="shared" si="2"/>
        <v>0</v>
      </c>
    </row>
    <row r="36" spans="2:27">
      <c r="B36" s="609"/>
      <c r="C36" s="79"/>
      <c r="D36" s="52"/>
      <c r="E36" s="325"/>
      <c r="F36" s="66">
        <v>0</v>
      </c>
      <c r="G36" s="51">
        <f t="shared" si="0"/>
        <v>0</v>
      </c>
      <c r="H36" s="60"/>
      <c r="R36" s="89"/>
      <c r="V36" s="75">
        <v>44665</v>
      </c>
      <c r="W36" s="76">
        <v>19.98</v>
      </c>
      <c r="Z36" s="52"/>
      <c r="AA36" s="76">
        <f t="shared" si="2"/>
        <v>0</v>
      </c>
    </row>
    <row r="37" spans="2:27">
      <c r="B37" s="69" t="s">
        <v>26</v>
      </c>
      <c r="C37" s="79"/>
      <c r="D37" s="52"/>
      <c r="E37" s="325"/>
      <c r="F37" s="66">
        <v>0</v>
      </c>
      <c r="G37" s="51">
        <f t="shared" si="0"/>
        <v>0</v>
      </c>
      <c r="V37" s="75">
        <v>44727</v>
      </c>
      <c r="W37" s="76">
        <v>21.6</v>
      </c>
      <c r="Z37" s="52"/>
      <c r="AA37" s="76">
        <f>(T36)</f>
        <v>0</v>
      </c>
    </row>
    <row r="38" spans="2:27">
      <c r="C38" s="89"/>
      <c r="D38" s="333">
        <f>SUM(D15:D37)</f>
        <v>330</v>
      </c>
      <c r="E38" s="90">
        <f>G38/D38</f>
        <v>11.42090909090909</v>
      </c>
      <c r="F38" s="91"/>
      <c r="G38" s="92">
        <f>SUM(G15:G37)</f>
        <v>3768.8999999999996</v>
      </c>
      <c r="V38" s="75">
        <v>44756</v>
      </c>
      <c r="W38" s="76">
        <v>24</v>
      </c>
    </row>
    <row r="39" spans="2:27">
      <c r="E39" s="93" t="s">
        <v>27</v>
      </c>
      <c r="V39" s="75">
        <v>44786</v>
      </c>
      <c r="W39" s="76">
        <v>22.4</v>
      </c>
    </row>
    <row r="40" spans="2:27">
      <c r="V40" s="75">
        <v>44819</v>
      </c>
      <c r="W40" s="76">
        <v>22.4</v>
      </c>
    </row>
    <row r="41" spans="2:27">
      <c r="V41" s="75">
        <v>44851</v>
      </c>
      <c r="W41" s="76">
        <v>22.4</v>
      </c>
    </row>
    <row r="42" spans="2:27">
      <c r="V42" s="75">
        <v>44881</v>
      </c>
      <c r="W42" s="76">
        <v>22.4</v>
      </c>
    </row>
    <row r="43" spans="2:27">
      <c r="V43" s="75">
        <v>44909</v>
      </c>
      <c r="W43" s="76">
        <v>22.4</v>
      </c>
    </row>
    <row r="44" spans="2:27">
      <c r="V44" s="374">
        <f>SUM(W34:W43)</f>
        <v>218.36000000000004</v>
      </c>
      <c r="W44" s="373"/>
    </row>
    <row r="45" spans="2:27">
      <c r="V45" s="75">
        <v>44939</v>
      </c>
      <c r="W45" s="76">
        <v>22.4</v>
      </c>
    </row>
    <row r="46" spans="2:27">
      <c r="V46" s="75">
        <v>44971</v>
      </c>
      <c r="W46" s="76">
        <v>22.4</v>
      </c>
    </row>
    <row r="47" spans="2:27">
      <c r="V47" s="75">
        <v>44999</v>
      </c>
      <c r="W47" s="76">
        <v>22.4</v>
      </c>
    </row>
    <row r="48" spans="2:27">
      <c r="V48" s="75">
        <v>45033</v>
      </c>
      <c r="W48" s="76">
        <v>22.4</v>
      </c>
    </row>
    <row r="49" spans="22:23">
      <c r="V49" s="75">
        <v>45061</v>
      </c>
      <c r="W49" s="76">
        <v>22.4</v>
      </c>
    </row>
    <row r="50" spans="22:23">
      <c r="V50" s="75">
        <v>45092</v>
      </c>
      <c r="W50" s="76">
        <v>22.4</v>
      </c>
    </row>
    <row r="51" spans="22:23">
      <c r="V51" s="75">
        <v>45121</v>
      </c>
      <c r="W51" s="76">
        <v>22.4</v>
      </c>
    </row>
    <row r="52" spans="22:23">
      <c r="V52" s="75">
        <v>45152</v>
      </c>
      <c r="W52" s="76">
        <v>22.4</v>
      </c>
    </row>
    <row r="53" spans="22:23">
      <c r="V53" s="75">
        <v>45184</v>
      </c>
      <c r="W53" s="76">
        <v>22.4</v>
      </c>
    </row>
    <row r="54" spans="22:23">
      <c r="V54" s="75">
        <v>45215</v>
      </c>
      <c r="W54" s="76">
        <v>22.4</v>
      </c>
    </row>
    <row r="55" spans="22:23">
      <c r="V55" s="75">
        <v>45246</v>
      </c>
      <c r="W55" s="76">
        <v>22.4</v>
      </c>
    </row>
    <row r="56" spans="22:23">
      <c r="V56" s="75">
        <v>45274</v>
      </c>
      <c r="W56" s="76">
        <v>22.4</v>
      </c>
    </row>
    <row r="57" spans="22:23">
      <c r="V57" s="201">
        <f>SUM(W45:W56)</f>
        <v>268.8</v>
      </c>
      <c r="W57" s="96"/>
    </row>
    <row r="58" spans="22:23">
      <c r="V58" s="75"/>
      <c r="W58" s="76"/>
    </row>
    <row r="59" spans="22:23">
      <c r="V59" s="75"/>
      <c r="W59" s="76"/>
    </row>
    <row r="60" spans="22:23">
      <c r="V60" s="75"/>
      <c r="W60" s="76"/>
    </row>
    <row r="61" spans="22:23">
      <c r="V61" s="75"/>
      <c r="W61" s="76"/>
    </row>
    <row r="62" spans="22:23">
      <c r="V62" s="75"/>
      <c r="W62" s="76"/>
    </row>
    <row r="63" spans="22:23">
      <c r="V63" s="52"/>
      <c r="W63" s="76"/>
    </row>
    <row r="64" spans="22:23">
      <c r="W64" s="94">
        <f>SUM(W5:W63)</f>
        <v>800.0999999999998</v>
      </c>
    </row>
  </sheetData>
  <mergeCells count="11">
    <mergeCell ref="B2:C2"/>
    <mergeCell ref="O4:O35"/>
    <mergeCell ref="Z2:AA2"/>
    <mergeCell ref="V3:W3"/>
    <mergeCell ref="Z3:AA3"/>
    <mergeCell ref="B4:B36"/>
    <mergeCell ref="I4:I35"/>
    <mergeCell ref="D2:G2"/>
    <mergeCell ref="C10:G10"/>
    <mergeCell ref="X27:Y27"/>
    <mergeCell ref="C14:G14"/>
  </mergeCells>
  <hyperlinks>
    <hyperlink ref="B3" location="CARTEIRA!A1" display="BCFF11" xr:uid="{00000000-0004-0000-2700-000000000000}"/>
    <hyperlink ref="V3:W3" location="DIVIDENDO!A1" display="DIVIDENDO" xr:uid="{00000000-0004-0000-2700-000001000000}"/>
  </hyperlink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Planilha34">
    <tabColor theme="5"/>
  </sheetPr>
  <dimension ref="A1:AE69"/>
  <sheetViews>
    <sheetView topLeftCell="A36" zoomScale="80" zoomScaleNormal="80" workbookViewId="0">
      <selection activeCell="W67" sqref="V67:W67"/>
    </sheetView>
  </sheetViews>
  <sheetFormatPr defaultColWidth="0" defaultRowHeight="15"/>
  <cols>
    <col min="1" max="1" width="1.28515625" style="58" customWidth="1"/>
    <col min="2" max="2" width="8.42578125" style="58" customWidth="1"/>
    <col min="3" max="3" width="13.85546875" style="58" customWidth="1"/>
    <col min="4" max="4" width="8" style="58" bestFit="1" customWidth="1"/>
    <col min="5" max="5" width="13.42578125" style="58" bestFit="1" customWidth="1"/>
    <col min="6" max="6" width="10" style="58" bestFit="1" customWidth="1"/>
    <col min="7" max="7" width="12.7109375" style="58" bestFit="1" customWidth="1"/>
    <col min="8" max="8" width="1.7109375" style="58" customWidth="1"/>
    <col min="9" max="9" width="8.85546875" style="58" bestFit="1" customWidth="1"/>
    <col min="10" max="10" width="12" style="58" bestFit="1" customWidth="1"/>
    <col min="11" max="11" width="8" style="58" bestFit="1" customWidth="1"/>
    <col min="12" max="12" width="10.85546875" style="58" bestFit="1" customWidth="1"/>
    <col min="13" max="13" width="12.7109375" style="58" bestFit="1" customWidth="1"/>
    <col min="14" max="14" width="1.28515625" style="58" customWidth="1"/>
    <col min="15" max="15" width="7.5703125" style="58" bestFit="1" customWidth="1"/>
    <col min="16" max="16" width="7.28515625" style="58" bestFit="1" customWidth="1"/>
    <col min="17" max="17" width="8" style="58" bestFit="1" customWidth="1"/>
    <col min="18" max="18" width="7.28515625" style="58" bestFit="1" customWidth="1"/>
    <col min="19" max="19" width="10.28515625" style="58" bestFit="1" customWidth="1"/>
    <col min="20" max="20" width="8.5703125" style="58" bestFit="1" customWidth="1"/>
    <col min="21" max="21" width="2.42578125" style="58" customWidth="1"/>
    <col min="22" max="22" width="14.42578125" style="58" customWidth="1"/>
    <col min="23" max="23" width="10.85546875" style="58" bestFit="1" customWidth="1"/>
    <col min="24" max="24" width="1.42578125" style="58" customWidth="1"/>
    <col min="25" max="25" width="3.7109375" style="58" customWidth="1"/>
    <col min="26" max="26" width="10" style="58" bestFit="1" customWidth="1"/>
    <col min="27" max="27" width="13.140625" style="58" customWidth="1"/>
    <col min="28" max="28" width="9.140625" style="58" customWidth="1"/>
    <col min="29" max="31" width="0" style="58" hidden="1" customWidth="1"/>
    <col min="32" max="16384" width="9.140625" style="58" hidden="1"/>
  </cols>
  <sheetData>
    <row r="1" spans="2:28" ht="9.75" customHeight="1"/>
    <row r="2" spans="2:28">
      <c r="B2" s="613" t="s">
        <v>145</v>
      </c>
      <c r="C2" s="614"/>
      <c r="D2" s="617" t="s">
        <v>138</v>
      </c>
      <c r="E2" s="618"/>
      <c r="F2" s="618"/>
      <c r="G2" s="618"/>
      <c r="M2" s="59" t="s">
        <v>2</v>
      </c>
      <c r="S2" s="60" t="s">
        <v>3</v>
      </c>
      <c r="T2" s="336" t="s">
        <v>4</v>
      </c>
      <c r="Z2" s="695" t="s">
        <v>5</v>
      </c>
      <c r="AA2" s="695"/>
    </row>
    <row r="3" spans="2:28" ht="30" customHeight="1">
      <c r="B3" s="22" t="s">
        <v>146</v>
      </c>
      <c r="C3" s="329" t="s">
        <v>7</v>
      </c>
      <c r="D3" s="329" t="s">
        <v>8</v>
      </c>
      <c r="E3" s="329" t="s">
        <v>9</v>
      </c>
      <c r="F3" s="329" t="s">
        <v>10</v>
      </c>
      <c r="G3" s="328" t="s">
        <v>11</v>
      </c>
      <c r="I3" s="61" t="str">
        <f>(B3)</f>
        <v>XPLG11</v>
      </c>
      <c r="J3" s="329" t="s">
        <v>7</v>
      </c>
      <c r="K3" s="329" t="s">
        <v>8</v>
      </c>
      <c r="L3" s="329" t="s">
        <v>9</v>
      </c>
      <c r="M3" s="329" t="s">
        <v>12</v>
      </c>
      <c r="O3" s="61" t="str">
        <f>(B3)</f>
        <v>XPLG11</v>
      </c>
      <c r="P3" s="328" t="s">
        <v>13</v>
      </c>
      <c r="Q3" s="329" t="s">
        <v>8</v>
      </c>
      <c r="R3" s="328" t="s">
        <v>14</v>
      </c>
      <c r="S3" s="329" t="s">
        <v>15</v>
      </c>
      <c r="T3" s="172" t="s">
        <v>16</v>
      </c>
      <c r="V3" s="650" t="s">
        <v>17</v>
      </c>
      <c r="W3" s="650"/>
      <c r="Y3" s="62"/>
      <c r="Z3" s="696" t="s">
        <v>20</v>
      </c>
      <c r="AA3" s="696"/>
    </row>
    <row r="4" spans="2:28">
      <c r="B4" s="607" t="s">
        <v>21</v>
      </c>
      <c r="C4" s="156">
        <v>43759</v>
      </c>
      <c r="D4" s="150">
        <v>1</v>
      </c>
      <c r="E4" s="143">
        <v>109.38</v>
      </c>
      <c r="F4" s="66">
        <v>0</v>
      </c>
      <c r="G4" s="51">
        <f>(E4*D4)+F4</f>
        <v>109.38</v>
      </c>
      <c r="H4" s="60"/>
      <c r="I4" s="596" t="s">
        <v>2</v>
      </c>
      <c r="J4" s="398">
        <v>2019</v>
      </c>
      <c r="K4" s="423">
        <v>2</v>
      </c>
      <c r="L4" s="428">
        <f>M4/K4</f>
        <v>117.295</v>
      </c>
      <c r="M4" s="424">
        <v>234.59</v>
      </c>
      <c r="O4" s="600" t="s">
        <v>4</v>
      </c>
      <c r="P4" s="67"/>
      <c r="Q4" s="57"/>
      <c r="R4" s="68"/>
      <c r="S4" s="68"/>
      <c r="T4" s="68">
        <f>(R4*Q4)+S4</f>
        <v>0</v>
      </c>
      <c r="V4" s="52" t="s">
        <v>22</v>
      </c>
      <c r="W4" s="52" t="s">
        <v>23</v>
      </c>
      <c r="Y4" s="336"/>
      <c r="Z4" s="52" t="s">
        <v>25</v>
      </c>
      <c r="AA4" s="52" t="s">
        <v>23</v>
      </c>
      <c r="AB4" s="69"/>
    </row>
    <row r="5" spans="2:28">
      <c r="B5" s="608"/>
      <c r="C5" s="156">
        <v>43798</v>
      </c>
      <c r="D5" s="150">
        <v>1</v>
      </c>
      <c r="E5" s="143">
        <v>125.21</v>
      </c>
      <c r="F5" s="66">
        <v>0</v>
      </c>
      <c r="G5" s="51">
        <f t="shared" ref="G5:G37" si="0">(E5*D5)+F5</f>
        <v>125.21</v>
      </c>
      <c r="H5" s="60"/>
      <c r="I5" s="597"/>
      <c r="J5" s="398">
        <v>2020</v>
      </c>
      <c r="K5" s="423">
        <v>17</v>
      </c>
      <c r="L5" s="423">
        <v>128</v>
      </c>
      <c r="M5" s="424">
        <v>2189.5500000000002</v>
      </c>
      <c r="O5" s="601"/>
      <c r="P5" s="73"/>
      <c r="Q5" s="46"/>
      <c r="R5" s="74"/>
      <c r="S5" s="74"/>
      <c r="T5" s="68">
        <f t="shared" ref="T5:T35" si="1">(R5*Q5)+S5</f>
        <v>0</v>
      </c>
      <c r="V5" s="75">
        <v>43783</v>
      </c>
      <c r="W5" s="76">
        <v>0.64</v>
      </c>
      <c r="Y5" s="336"/>
      <c r="Z5" s="75"/>
      <c r="AA5" s="76">
        <f>(T4)</f>
        <v>0</v>
      </c>
    </row>
    <row r="6" spans="2:28">
      <c r="B6" s="608"/>
      <c r="C6" s="156">
        <v>43837</v>
      </c>
      <c r="D6" s="150">
        <v>4</v>
      </c>
      <c r="E6" s="143">
        <v>141.68</v>
      </c>
      <c r="F6" s="66">
        <v>0</v>
      </c>
      <c r="G6" s="51">
        <f t="shared" si="0"/>
        <v>566.72</v>
      </c>
      <c r="H6" s="60"/>
      <c r="I6" s="597"/>
      <c r="J6" s="398">
        <v>2021</v>
      </c>
      <c r="K6" s="423">
        <v>20</v>
      </c>
      <c r="L6" s="423">
        <v>124.35</v>
      </c>
      <c r="M6" s="424">
        <v>2487.09</v>
      </c>
      <c r="O6" s="601"/>
      <c r="P6" s="67"/>
      <c r="Q6" s="57"/>
      <c r="R6" s="68"/>
      <c r="S6" s="68"/>
      <c r="T6" s="68">
        <f t="shared" si="1"/>
        <v>0</v>
      </c>
      <c r="V6" s="75">
        <v>43812</v>
      </c>
      <c r="W6" s="76">
        <v>1.28</v>
      </c>
      <c r="Y6" s="336"/>
      <c r="Z6" s="78"/>
      <c r="AA6" s="76">
        <f t="shared" ref="AA6:AA37" si="2">(T5)</f>
        <v>0</v>
      </c>
    </row>
    <row r="7" spans="2:28">
      <c r="B7" s="608"/>
      <c r="C7" s="156">
        <v>43846</v>
      </c>
      <c r="D7" s="150">
        <v>1</v>
      </c>
      <c r="E7" s="143">
        <v>138.91</v>
      </c>
      <c r="F7" s="66">
        <v>0</v>
      </c>
      <c r="G7" s="51">
        <f t="shared" si="0"/>
        <v>138.91</v>
      </c>
      <c r="H7" s="60"/>
      <c r="I7" s="597"/>
      <c r="J7" s="398">
        <v>2022</v>
      </c>
      <c r="K7" s="423">
        <v>20</v>
      </c>
      <c r="L7" s="423">
        <v>124.35</v>
      </c>
      <c r="M7" s="424">
        <v>2487.09</v>
      </c>
      <c r="O7" s="601"/>
      <c r="P7" s="67"/>
      <c r="Q7" s="57"/>
      <c r="R7" s="68"/>
      <c r="S7" s="68"/>
      <c r="T7" s="68">
        <f t="shared" si="1"/>
        <v>0</v>
      </c>
      <c r="V7" s="201">
        <f>SUM(W5:W6)</f>
        <v>1.92</v>
      </c>
      <c r="W7" s="170"/>
      <c r="Z7" s="52"/>
      <c r="AA7" s="76">
        <f t="shared" si="2"/>
        <v>0</v>
      </c>
    </row>
    <row r="8" spans="2:28">
      <c r="B8" s="608"/>
      <c r="C8" s="156">
        <v>43872</v>
      </c>
      <c r="D8" s="150">
        <v>7</v>
      </c>
      <c r="E8" s="143">
        <v>128.16999999999999</v>
      </c>
      <c r="F8" s="66">
        <v>0</v>
      </c>
      <c r="G8" s="51">
        <f t="shared" si="0"/>
        <v>897.18999999999994</v>
      </c>
      <c r="H8" s="60"/>
      <c r="I8" s="597"/>
      <c r="J8" s="398"/>
      <c r="K8" s="423"/>
      <c r="L8" s="423"/>
      <c r="M8" s="424"/>
      <c r="O8" s="601"/>
      <c r="P8" s="67"/>
      <c r="Q8" s="57"/>
      <c r="R8" s="68"/>
      <c r="S8" s="68"/>
      <c r="T8" s="68">
        <f t="shared" si="1"/>
        <v>0</v>
      </c>
      <c r="V8" s="75">
        <v>43845</v>
      </c>
      <c r="W8" s="76">
        <v>1.28</v>
      </c>
      <c r="Z8" s="52"/>
      <c r="AA8" s="76">
        <f t="shared" si="2"/>
        <v>0</v>
      </c>
    </row>
    <row r="9" spans="2:28">
      <c r="B9" s="608"/>
      <c r="C9" s="697" t="s">
        <v>147</v>
      </c>
      <c r="D9" s="698"/>
      <c r="E9" s="698"/>
      <c r="F9" s="698"/>
      <c r="G9" s="699"/>
      <c r="H9" s="60"/>
      <c r="I9" s="597"/>
      <c r="J9" s="398"/>
      <c r="K9" s="423"/>
      <c r="L9" s="423"/>
      <c r="M9" s="424"/>
      <c r="O9" s="601"/>
      <c r="P9" s="67"/>
      <c r="Q9" s="57"/>
      <c r="R9" s="68"/>
      <c r="S9" s="68"/>
      <c r="T9" s="68">
        <f t="shared" si="1"/>
        <v>0</v>
      </c>
      <c r="V9" s="75">
        <v>43875</v>
      </c>
      <c r="W9" s="76">
        <v>4.4800000000000004</v>
      </c>
      <c r="Z9" s="52"/>
      <c r="AA9" s="76">
        <f t="shared" si="2"/>
        <v>0</v>
      </c>
    </row>
    <row r="10" spans="2:28">
      <c r="B10" s="608"/>
      <c r="C10" s="75">
        <v>44193</v>
      </c>
      <c r="D10" s="52">
        <v>3</v>
      </c>
      <c r="E10" s="51">
        <v>117.38</v>
      </c>
      <c r="F10" s="66">
        <v>0</v>
      </c>
      <c r="G10" s="51">
        <f t="shared" si="0"/>
        <v>352.14</v>
      </c>
      <c r="H10" s="60"/>
      <c r="I10" s="597"/>
      <c r="J10" s="398"/>
      <c r="K10" s="423"/>
      <c r="L10" s="423"/>
      <c r="M10" s="424"/>
      <c r="O10" s="601"/>
      <c r="P10" s="67"/>
      <c r="Q10" s="57"/>
      <c r="R10" s="68"/>
      <c r="S10" s="68"/>
      <c r="T10" s="68">
        <f t="shared" si="1"/>
        <v>0</v>
      </c>
      <c r="V10" s="75">
        <v>43903</v>
      </c>
      <c r="W10" s="76">
        <v>8.9600000000000009</v>
      </c>
      <c r="Z10" s="52"/>
      <c r="AA10" s="76">
        <f t="shared" si="2"/>
        <v>0</v>
      </c>
    </row>
    <row r="11" spans="2:28">
      <c r="B11" s="608"/>
      <c r="C11" s="75">
        <v>44421</v>
      </c>
      <c r="D11" s="52">
        <v>1</v>
      </c>
      <c r="E11" s="51">
        <v>102.8</v>
      </c>
      <c r="F11" s="66">
        <v>4.2999999999999997E-2</v>
      </c>
      <c r="G11" s="51">
        <f t="shared" si="0"/>
        <v>102.843</v>
      </c>
      <c r="H11" s="60"/>
      <c r="I11" s="597"/>
      <c r="J11" s="398"/>
      <c r="K11" s="423"/>
      <c r="L11" s="423"/>
      <c r="M11" s="424"/>
      <c r="O11" s="601"/>
      <c r="P11" s="67"/>
      <c r="Q11" s="57"/>
      <c r="R11" s="68"/>
      <c r="S11" s="68"/>
      <c r="T11" s="68">
        <f t="shared" si="1"/>
        <v>0</v>
      </c>
      <c r="V11" s="75">
        <v>43935</v>
      </c>
      <c r="W11" s="76">
        <v>8.1199999999999992</v>
      </c>
      <c r="Z11" s="52"/>
      <c r="AA11" s="76">
        <f t="shared" si="2"/>
        <v>0</v>
      </c>
    </row>
    <row r="12" spans="2:28">
      <c r="B12" s="608"/>
      <c r="C12" s="75">
        <v>44538</v>
      </c>
      <c r="D12" s="52">
        <v>2</v>
      </c>
      <c r="E12" s="51">
        <v>97.35</v>
      </c>
      <c r="F12" s="66">
        <v>0</v>
      </c>
      <c r="G12" s="51">
        <f t="shared" si="0"/>
        <v>194.7</v>
      </c>
      <c r="H12" s="60"/>
      <c r="I12" s="597"/>
      <c r="J12" s="398"/>
      <c r="K12" s="423"/>
      <c r="L12" s="423"/>
      <c r="M12" s="424"/>
      <c r="O12" s="601"/>
      <c r="P12" s="67"/>
      <c r="Q12" s="57"/>
      <c r="R12" s="68"/>
      <c r="S12" s="68"/>
      <c r="T12" s="68">
        <f t="shared" si="1"/>
        <v>0</v>
      </c>
      <c r="V12" s="75">
        <v>43966</v>
      </c>
      <c r="W12" s="76">
        <v>7.56</v>
      </c>
      <c r="Z12" s="52"/>
      <c r="AA12" s="76">
        <f t="shared" si="2"/>
        <v>0</v>
      </c>
    </row>
    <row r="13" spans="2:28">
      <c r="B13" s="608"/>
      <c r="C13" s="52"/>
      <c r="D13" s="52"/>
      <c r="E13" s="51"/>
      <c r="F13" s="66">
        <v>0</v>
      </c>
      <c r="G13" s="51">
        <f t="shared" si="0"/>
        <v>0</v>
      </c>
      <c r="H13" s="60"/>
      <c r="I13" s="597"/>
      <c r="J13" s="398"/>
      <c r="K13" s="423"/>
      <c r="L13" s="423"/>
      <c r="M13" s="424"/>
      <c r="O13" s="601"/>
      <c r="P13" s="67"/>
      <c r="Q13" s="57"/>
      <c r="R13" s="68"/>
      <c r="S13" s="68"/>
      <c r="T13" s="68">
        <f t="shared" si="1"/>
        <v>0</v>
      </c>
      <c r="V13" s="75">
        <v>43997</v>
      </c>
      <c r="W13" s="76">
        <v>7.56</v>
      </c>
      <c r="Z13" s="52"/>
      <c r="AA13" s="76">
        <f t="shared" si="2"/>
        <v>0</v>
      </c>
    </row>
    <row r="14" spans="2:28">
      <c r="B14" s="608"/>
      <c r="C14" s="52"/>
      <c r="D14" s="52"/>
      <c r="E14" s="51"/>
      <c r="F14" s="66">
        <v>0</v>
      </c>
      <c r="G14" s="51">
        <f t="shared" si="0"/>
        <v>0</v>
      </c>
      <c r="H14" s="60"/>
      <c r="I14" s="597"/>
      <c r="J14" s="398"/>
      <c r="K14" s="423"/>
      <c r="L14" s="423"/>
      <c r="M14" s="424"/>
      <c r="O14" s="601"/>
      <c r="P14" s="67"/>
      <c r="Q14" s="57"/>
      <c r="R14" s="68"/>
      <c r="S14" s="68"/>
      <c r="T14" s="68">
        <f t="shared" si="1"/>
        <v>0</v>
      </c>
      <c r="V14" s="75">
        <v>44027</v>
      </c>
      <c r="W14" s="76">
        <v>7.98</v>
      </c>
      <c r="Z14" s="52"/>
      <c r="AA14" s="76">
        <f t="shared" si="2"/>
        <v>0</v>
      </c>
    </row>
    <row r="15" spans="2:28">
      <c r="B15" s="608"/>
      <c r="C15" s="52"/>
      <c r="D15" s="52"/>
      <c r="E15" s="51"/>
      <c r="F15" s="66">
        <v>0</v>
      </c>
      <c r="G15" s="51">
        <f t="shared" si="0"/>
        <v>0</v>
      </c>
      <c r="H15" s="60"/>
      <c r="I15" s="597"/>
      <c r="J15" s="398"/>
      <c r="K15" s="423"/>
      <c r="L15" s="423"/>
      <c r="M15" s="424"/>
      <c r="O15" s="601"/>
      <c r="P15" s="67"/>
      <c r="Q15" s="57"/>
      <c r="R15" s="68"/>
      <c r="S15" s="68"/>
      <c r="T15" s="68">
        <f t="shared" si="1"/>
        <v>0</v>
      </c>
      <c r="V15" s="75">
        <v>44057</v>
      </c>
      <c r="W15" s="76">
        <v>8.1199999999999992</v>
      </c>
      <c r="Z15" s="52"/>
      <c r="AA15" s="76">
        <f t="shared" si="2"/>
        <v>0</v>
      </c>
    </row>
    <row r="16" spans="2:28">
      <c r="B16" s="608"/>
      <c r="C16" s="52"/>
      <c r="D16" s="52"/>
      <c r="E16" s="51"/>
      <c r="F16" s="66">
        <v>0</v>
      </c>
      <c r="G16" s="51">
        <f t="shared" si="0"/>
        <v>0</v>
      </c>
      <c r="H16" s="60"/>
      <c r="I16" s="597"/>
      <c r="J16" s="398"/>
      <c r="K16" s="423"/>
      <c r="L16" s="423"/>
      <c r="M16" s="424"/>
      <c r="O16" s="601"/>
      <c r="P16" s="67"/>
      <c r="Q16" s="57"/>
      <c r="R16" s="68"/>
      <c r="S16" s="68"/>
      <c r="T16" s="68">
        <f t="shared" si="1"/>
        <v>0</v>
      </c>
      <c r="V16" s="75">
        <v>44089</v>
      </c>
      <c r="W16" s="76">
        <v>8.1199999999999992</v>
      </c>
      <c r="Z16" s="52"/>
      <c r="AA16" s="76">
        <f t="shared" si="2"/>
        <v>0</v>
      </c>
    </row>
    <row r="17" spans="2:27">
      <c r="B17" s="608"/>
      <c r="C17" s="52"/>
      <c r="D17" s="52"/>
      <c r="E17" s="51"/>
      <c r="F17" s="66">
        <v>0</v>
      </c>
      <c r="G17" s="51">
        <f t="shared" si="0"/>
        <v>0</v>
      </c>
      <c r="H17" s="60"/>
      <c r="I17" s="597"/>
      <c r="J17" s="398"/>
      <c r="K17" s="423"/>
      <c r="L17" s="423"/>
      <c r="M17" s="424"/>
      <c r="O17" s="601"/>
      <c r="P17" s="67"/>
      <c r="Q17" s="57"/>
      <c r="R17" s="68"/>
      <c r="S17" s="68"/>
      <c r="T17" s="68">
        <f t="shared" si="1"/>
        <v>0</v>
      </c>
      <c r="V17" s="75">
        <v>44119</v>
      </c>
      <c r="W17" s="76">
        <v>8.1199999999999992</v>
      </c>
      <c r="Z17" s="52"/>
      <c r="AA17" s="76">
        <f t="shared" si="2"/>
        <v>0</v>
      </c>
    </row>
    <row r="18" spans="2:27">
      <c r="B18" s="608"/>
      <c r="C18" s="52"/>
      <c r="D18" s="52"/>
      <c r="E18" s="51"/>
      <c r="F18" s="66">
        <v>0</v>
      </c>
      <c r="G18" s="51">
        <f t="shared" si="0"/>
        <v>0</v>
      </c>
      <c r="H18" s="60"/>
      <c r="I18" s="597"/>
      <c r="J18" s="398"/>
      <c r="K18" s="423"/>
      <c r="L18" s="423"/>
      <c r="M18" s="424"/>
      <c r="O18" s="601"/>
      <c r="P18" s="67"/>
      <c r="Q18" s="57"/>
      <c r="R18" s="68"/>
      <c r="S18" s="68"/>
      <c r="T18" s="68">
        <f t="shared" si="1"/>
        <v>0</v>
      </c>
      <c r="V18" s="75">
        <v>44148</v>
      </c>
      <c r="W18" s="76">
        <v>8.1199999999999992</v>
      </c>
      <c r="Z18" s="52"/>
      <c r="AA18" s="76">
        <f t="shared" si="2"/>
        <v>0</v>
      </c>
    </row>
    <row r="19" spans="2:27">
      <c r="B19" s="608"/>
      <c r="C19" s="52"/>
      <c r="D19" s="52"/>
      <c r="E19" s="51"/>
      <c r="F19" s="66">
        <v>0</v>
      </c>
      <c r="G19" s="51">
        <f t="shared" si="0"/>
        <v>0</v>
      </c>
      <c r="H19" s="60"/>
      <c r="I19" s="597"/>
      <c r="J19" s="398"/>
      <c r="K19" s="423"/>
      <c r="L19" s="423"/>
      <c r="M19" s="424"/>
      <c r="O19" s="601"/>
      <c r="P19" s="67"/>
      <c r="Q19" s="57"/>
      <c r="R19" s="68"/>
      <c r="S19" s="68"/>
      <c r="T19" s="68">
        <f t="shared" si="1"/>
        <v>0</v>
      </c>
      <c r="V19" s="75">
        <v>44179</v>
      </c>
      <c r="W19" s="76">
        <v>8.1199999999999992</v>
      </c>
      <c r="Z19" s="52"/>
      <c r="AA19" s="76">
        <f t="shared" si="2"/>
        <v>0</v>
      </c>
    </row>
    <row r="20" spans="2:27">
      <c r="B20" s="608"/>
      <c r="C20" s="52"/>
      <c r="D20" s="52"/>
      <c r="E20" s="51"/>
      <c r="F20" s="66">
        <v>0</v>
      </c>
      <c r="G20" s="51">
        <f t="shared" si="0"/>
        <v>0</v>
      </c>
      <c r="H20" s="60"/>
      <c r="I20" s="597"/>
      <c r="J20" s="398"/>
      <c r="K20" s="423"/>
      <c r="L20" s="423"/>
      <c r="M20" s="424"/>
      <c r="O20" s="601"/>
      <c r="P20" s="67"/>
      <c r="Q20" s="57"/>
      <c r="R20" s="68"/>
      <c r="S20" s="68"/>
      <c r="T20" s="68">
        <f t="shared" si="1"/>
        <v>0</v>
      </c>
      <c r="V20" s="201">
        <f>SUM(W8:W19)</f>
        <v>86.54</v>
      </c>
      <c r="W20" s="96"/>
      <c r="Z20" s="52"/>
      <c r="AA20" s="76">
        <f t="shared" si="2"/>
        <v>0</v>
      </c>
    </row>
    <row r="21" spans="2:27">
      <c r="B21" s="608"/>
      <c r="C21" s="52"/>
      <c r="D21" s="52"/>
      <c r="E21" s="51"/>
      <c r="F21" s="66">
        <v>0</v>
      </c>
      <c r="G21" s="51">
        <f t="shared" si="0"/>
        <v>0</v>
      </c>
      <c r="H21" s="60"/>
      <c r="I21" s="597"/>
      <c r="J21" s="398"/>
      <c r="K21" s="423"/>
      <c r="L21" s="423"/>
      <c r="M21" s="424"/>
      <c r="O21" s="601"/>
      <c r="P21" s="67"/>
      <c r="Q21" s="57"/>
      <c r="R21" s="68"/>
      <c r="S21" s="68"/>
      <c r="T21" s="68">
        <f t="shared" si="1"/>
        <v>0</v>
      </c>
      <c r="V21" s="75">
        <v>44211</v>
      </c>
      <c r="W21" s="76">
        <v>8.4</v>
      </c>
      <c r="Z21" s="52"/>
      <c r="AA21" s="76">
        <f t="shared" si="2"/>
        <v>0</v>
      </c>
    </row>
    <row r="22" spans="2:27">
      <c r="B22" s="608"/>
      <c r="C22" s="52"/>
      <c r="D22" s="52"/>
      <c r="E22" s="51"/>
      <c r="F22" s="66">
        <v>0</v>
      </c>
      <c r="G22" s="51">
        <f t="shared" si="0"/>
        <v>0</v>
      </c>
      <c r="H22" s="60"/>
      <c r="I22" s="597"/>
      <c r="J22" s="398"/>
      <c r="K22" s="423"/>
      <c r="L22" s="423"/>
      <c r="M22" s="424"/>
      <c r="O22" s="601"/>
      <c r="P22" s="67"/>
      <c r="Q22" s="57"/>
      <c r="R22" s="68"/>
      <c r="S22" s="68"/>
      <c r="T22" s="68">
        <f t="shared" si="1"/>
        <v>0</v>
      </c>
      <c r="V22" s="75">
        <v>44239</v>
      </c>
      <c r="W22" s="76">
        <v>8.1199999999999992</v>
      </c>
      <c r="Z22" s="52"/>
      <c r="AA22" s="76">
        <f t="shared" si="2"/>
        <v>0</v>
      </c>
    </row>
    <row r="23" spans="2:27">
      <c r="B23" s="608"/>
      <c r="C23" s="52"/>
      <c r="D23" s="52"/>
      <c r="E23" s="51"/>
      <c r="F23" s="66">
        <v>0</v>
      </c>
      <c r="G23" s="51">
        <f t="shared" si="0"/>
        <v>0</v>
      </c>
      <c r="H23" s="60"/>
      <c r="I23" s="597"/>
      <c r="J23" s="398"/>
      <c r="K23" s="423"/>
      <c r="L23" s="423"/>
      <c r="M23" s="424"/>
      <c r="O23" s="601"/>
      <c r="P23" s="67"/>
      <c r="Q23" s="57"/>
      <c r="R23" s="68"/>
      <c r="S23" s="68"/>
      <c r="T23" s="68">
        <f t="shared" si="1"/>
        <v>0</v>
      </c>
      <c r="V23" s="75">
        <v>44267</v>
      </c>
      <c r="W23" s="76">
        <v>9.86</v>
      </c>
      <c r="Z23" s="52"/>
      <c r="AA23" s="76">
        <f t="shared" si="2"/>
        <v>0</v>
      </c>
    </row>
    <row r="24" spans="2:27">
      <c r="B24" s="608"/>
      <c r="C24" s="52"/>
      <c r="D24" s="52"/>
      <c r="E24" s="51"/>
      <c r="F24" s="66">
        <v>0</v>
      </c>
      <c r="G24" s="51">
        <f t="shared" si="0"/>
        <v>0</v>
      </c>
      <c r="H24" s="60"/>
      <c r="I24" s="597"/>
      <c r="J24" s="398"/>
      <c r="K24" s="423"/>
      <c r="L24" s="423"/>
      <c r="M24" s="424"/>
      <c r="O24" s="601"/>
      <c r="P24" s="67"/>
      <c r="Q24" s="57"/>
      <c r="R24" s="68"/>
      <c r="S24" s="68"/>
      <c r="T24" s="68">
        <f t="shared" si="1"/>
        <v>0</v>
      </c>
      <c r="V24" s="75">
        <v>44301</v>
      </c>
      <c r="W24" s="76">
        <v>10.029999999999999</v>
      </c>
      <c r="Z24" s="52"/>
      <c r="AA24" s="76">
        <f t="shared" si="2"/>
        <v>0</v>
      </c>
    </row>
    <row r="25" spans="2:27">
      <c r="B25" s="608"/>
      <c r="C25" s="52"/>
      <c r="D25" s="52"/>
      <c r="E25" s="51"/>
      <c r="F25" s="66">
        <v>0</v>
      </c>
      <c r="G25" s="51">
        <f t="shared" si="0"/>
        <v>0</v>
      </c>
      <c r="H25" s="60"/>
      <c r="I25" s="597"/>
      <c r="J25" s="398"/>
      <c r="K25" s="423"/>
      <c r="L25" s="423"/>
      <c r="M25" s="424"/>
      <c r="O25" s="601"/>
      <c r="P25" s="67"/>
      <c r="Q25" s="57"/>
      <c r="R25" s="68"/>
      <c r="S25" s="68"/>
      <c r="T25" s="68">
        <f t="shared" si="1"/>
        <v>0</v>
      </c>
      <c r="V25" s="75">
        <v>44330</v>
      </c>
      <c r="W25" s="76">
        <v>10.199999999999999</v>
      </c>
      <c r="Z25" s="52"/>
      <c r="AA25" s="76">
        <f t="shared" si="2"/>
        <v>0</v>
      </c>
    </row>
    <row r="26" spans="2:27">
      <c r="B26" s="608"/>
      <c r="C26" s="52"/>
      <c r="D26" s="52"/>
      <c r="E26" s="51"/>
      <c r="F26" s="66">
        <v>0</v>
      </c>
      <c r="G26" s="51">
        <f t="shared" si="0"/>
        <v>0</v>
      </c>
      <c r="H26" s="60"/>
      <c r="I26" s="597"/>
      <c r="J26" s="398"/>
      <c r="K26" s="423"/>
      <c r="L26" s="423"/>
      <c r="M26" s="424"/>
      <c r="O26" s="601"/>
      <c r="P26" s="67"/>
      <c r="Q26" s="57"/>
      <c r="R26" s="68"/>
      <c r="S26" s="68"/>
      <c r="T26" s="68">
        <f t="shared" si="1"/>
        <v>0</v>
      </c>
      <c r="V26" s="75">
        <v>44362</v>
      </c>
      <c r="W26" s="76">
        <v>10.37</v>
      </c>
      <c r="Z26" s="52"/>
      <c r="AA26" s="76">
        <f t="shared" si="2"/>
        <v>0</v>
      </c>
    </row>
    <row r="27" spans="2:27">
      <c r="B27" s="608"/>
      <c r="C27" s="52"/>
      <c r="D27" s="52"/>
      <c r="E27" s="51"/>
      <c r="F27" s="66">
        <v>0</v>
      </c>
      <c r="G27" s="51">
        <f t="shared" si="0"/>
        <v>0</v>
      </c>
      <c r="H27" s="60"/>
      <c r="I27" s="597"/>
      <c r="J27" s="398"/>
      <c r="K27" s="423"/>
      <c r="L27" s="423"/>
      <c r="M27" s="424"/>
      <c r="O27" s="601"/>
      <c r="P27" s="67"/>
      <c r="Q27" s="57"/>
      <c r="R27" s="68"/>
      <c r="S27" s="68"/>
      <c r="T27" s="68">
        <f t="shared" si="1"/>
        <v>0</v>
      </c>
      <c r="V27" s="75">
        <v>44391</v>
      </c>
      <c r="W27" s="76">
        <v>10.37</v>
      </c>
      <c r="Z27" s="52"/>
      <c r="AA27" s="76">
        <f t="shared" si="2"/>
        <v>0</v>
      </c>
    </row>
    <row r="28" spans="2:27">
      <c r="B28" s="608"/>
      <c r="C28" s="52"/>
      <c r="D28" s="52"/>
      <c r="E28" s="51"/>
      <c r="F28" s="66">
        <v>0</v>
      </c>
      <c r="G28" s="51">
        <f t="shared" si="0"/>
        <v>0</v>
      </c>
      <c r="H28" s="60"/>
      <c r="I28" s="597"/>
      <c r="J28" s="398"/>
      <c r="K28" s="423"/>
      <c r="L28" s="423"/>
      <c r="M28" s="424"/>
      <c r="O28" s="601"/>
      <c r="P28" s="67"/>
      <c r="Q28" s="57"/>
      <c r="R28" s="68"/>
      <c r="S28" s="68"/>
      <c r="T28" s="68">
        <f t="shared" si="1"/>
        <v>0</v>
      </c>
      <c r="V28" s="75">
        <v>44421</v>
      </c>
      <c r="W28" s="76">
        <v>10.54</v>
      </c>
      <c r="Z28" s="52"/>
      <c r="AA28" s="76">
        <f t="shared" si="2"/>
        <v>0</v>
      </c>
    </row>
    <row r="29" spans="2:27">
      <c r="B29" s="608"/>
      <c r="C29" s="52"/>
      <c r="D29" s="52"/>
      <c r="E29" s="51"/>
      <c r="F29" s="66">
        <v>0</v>
      </c>
      <c r="G29" s="51">
        <f t="shared" si="0"/>
        <v>0</v>
      </c>
      <c r="H29" s="60"/>
      <c r="I29" s="597"/>
      <c r="J29" s="398"/>
      <c r="K29" s="423"/>
      <c r="L29" s="423"/>
      <c r="M29" s="424"/>
      <c r="O29" s="601"/>
      <c r="P29" s="67"/>
      <c r="Q29" s="57"/>
      <c r="R29" s="68"/>
      <c r="S29" s="68"/>
      <c r="T29" s="68">
        <f t="shared" si="1"/>
        <v>0</v>
      </c>
      <c r="V29" s="75">
        <v>44454</v>
      </c>
      <c r="W29" s="76">
        <v>11.16</v>
      </c>
      <c r="Z29" s="52"/>
      <c r="AA29" s="76">
        <f t="shared" si="2"/>
        <v>0</v>
      </c>
    </row>
    <row r="30" spans="2:27">
      <c r="B30" s="608"/>
      <c r="C30" s="52"/>
      <c r="D30" s="52"/>
      <c r="E30" s="51"/>
      <c r="F30" s="66">
        <v>0</v>
      </c>
      <c r="G30" s="51">
        <f t="shared" si="0"/>
        <v>0</v>
      </c>
      <c r="H30" s="60"/>
      <c r="I30" s="597"/>
      <c r="J30" s="398"/>
      <c r="K30" s="423"/>
      <c r="L30" s="423"/>
      <c r="M30" s="424"/>
      <c r="O30" s="601"/>
      <c r="P30" s="67"/>
      <c r="Q30" s="57"/>
      <c r="R30" s="68"/>
      <c r="S30" s="68"/>
      <c r="T30" s="68">
        <f t="shared" si="1"/>
        <v>0</v>
      </c>
      <c r="V30" s="75">
        <v>44484</v>
      </c>
      <c r="W30" s="76">
        <v>11.16</v>
      </c>
      <c r="Z30" s="52"/>
      <c r="AA30" s="76">
        <f t="shared" si="2"/>
        <v>0</v>
      </c>
    </row>
    <row r="31" spans="2:27">
      <c r="B31" s="608"/>
      <c r="C31" s="52"/>
      <c r="D31" s="52"/>
      <c r="E31" s="51"/>
      <c r="F31" s="66">
        <v>0</v>
      </c>
      <c r="G31" s="51">
        <f t="shared" si="0"/>
        <v>0</v>
      </c>
      <c r="H31" s="60"/>
      <c r="I31" s="597"/>
      <c r="J31" s="398"/>
      <c r="K31" s="423"/>
      <c r="L31" s="423"/>
      <c r="M31" s="424"/>
      <c r="O31" s="601"/>
      <c r="P31" s="67"/>
      <c r="Q31" s="57"/>
      <c r="R31" s="68"/>
      <c r="S31" s="68"/>
      <c r="T31" s="68">
        <f t="shared" si="1"/>
        <v>0</v>
      </c>
      <c r="V31" s="75">
        <v>44544</v>
      </c>
      <c r="W31" s="76">
        <v>11.52</v>
      </c>
      <c r="Z31" s="52"/>
      <c r="AA31" s="76">
        <f t="shared" si="2"/>
        <v>0</v>
      </c>
    </row>
    <row r="32" spans="2:27">
      <c r="B32" s="608"/>
      <c r="C32" s="52"/>
      <c r="D32" s="52"/>
      <c r="E32" s="51"/>
      <c r="F32" s="66">
        <v>0</v>
      </c>
      <c r="G32" s="51">
        <f t="shared" si="0"/>
        <v>0</v>
      </c>
      <c r="H32" s="60"/>
      <c r="I32" s="597"/>
      <c r="J32" s="398"/>
      <c r="K32" s="423"/>
      <c r="L32" s="423"/>
      <c r="M32" s="424"/>
      <c r="O32" s="601"/>
      <c r="P32" s="67"/>
      <c r="Q32" s="57"/>
      <c r="R32" s="68"/>
      <c r="S32" s="68"/>
      <c r="T32" s="68">
        <f t="shared" si="1"/>
        <v>0</v>
      </c>
      <c r="V32" s="373">
        <f>SUM(W21:W31)</f>
        <v>111.72999999999998</v>
      </c>
      <c r="W32" s="373"/>
      <c r="Z32" s="52"/>
      <c r="AA32" s="76">
        <f t="shared" si="2"/>
        <v>0</v>
      </c>
    </row>
    <row r="33" spans="2:27">
      <c r="B33" s="608"/>
      <c r="C33" s="52"/>
      <c r="D33" s="52"/>
      <c r="E33" s="51"/>
      <c r="F33" s="66">
        <v>0</v>
      </c>
      <c r="G33" s="51">
        <f t="shared" si="0"/>
        <v>0</v>
      </c>
      <c r="H33" s="60"/>
      <c r="I33" s="597"/>
      <c r="J33" s="398"/>
      <c r="K33" s="423"/>
      <c r="L33" s="423"/>
      <c r="M33" s="424"/>
      <c r="O33" s="601"/>
      <c r="P33" s="67"/>
      <c r="Q33" s="57"/>
      <c r="R33" s="68"/>
      <c r="S33" s="68"/>
      <c r="T33" s="68">
        <f t="shared" si="1"/>
        <v>0</v>
      </c>
      <c r="V33" s="75">
        <v>44575</v>
      </c>
      <c r="W33" s="76">
        <v>12.8</v>
      </c>
      <c r="Z33" s="52"/>
      <c r="AA33" s="76">
        <f t="shared" si="2"/>
        <v>0</v>
      </c>
    </row>
    <row r="34" spans="2:27">
      <c r="B34" s="608"/>
      <c r="C34" s="52"/>
      <c r="D34" s="52"/>
      <c r="E34" s="51"/>
      <c r="F34" s="66">
        <v>0</v>
      </c>
      <c r="G34" s="51">
        <f t="shared" si="0"/>
        <v>0</v>
      </c>
      <c r="H34" s="60"/>
      <c r="I34" s="597"/>
      <c r="J34" s="398"/>
      <c r="K34" s="423"/>
      <c r="L34" s="423"/>
      <c r="M34" s="424"/>
      <c r="O34" s="601"/>
      <c r="P34" s="67"/>
      <c r="Q34" s="57"/>
      <c r="R34" s="68"/>
      <c r="S34" s="68"/>
      <c r="T34" s="68">
        <f t="shared" si="1"/>
        <v>0</v>
      </c>
      <c r="V34" s="75">
        <v>44635</v>
      </c>
      <c r="W34" s="76">
        <v>13.2</v>
      </c>
      <c r="Z34" s="52"/>
      <c r="AA34" s="76">
        <f t="shared" si="2"/>
        <v>0</v>
      </c>
    </row>
    <row r="35" spans="2:27">
      <c r="B35" s="608"/>
      <c r="C35" s="52"/>
      <c r="D35" s="52"/>
      <c r="E35" s="51"/>
      <c r="F35" s="66">
        <v>0</v>
      </c>
      <c r="G35" s="51">
        <f t="shared" si="0"/>
        <v>0</v>
      </c>
      <c r="H35" s="60"/>
      <c r="I35" s="598"/>
      <c r="J35" s="398"/>
      <c r="K35" s="423"/>
      <c r="L35" s="423"/>
      <c r="M35" s="424"/>
      <c r="O35" s="602"/>
      <c r="P35" s="85"/>
      <c r="Q35" s="86"/>
      <c r="R35" s="87"/>
      <c r="S35" s="88"/>
      <c r="T35" s="68">
        <f t="shared" si="1"/>
        <v>0</v>
      </c>
      <c r="V35" s="75">
        <v>44665</v>
      </c>
      <c r="W35" s="76">
        <v>13.2</v>
      </c>
      <c r="Z35" s="52"/>
      <c r="AA35" s="76">
        <f t="shared" si="2"/>
        <v>0</v>
      </c>
    </row>
    <row r="36" spans="2:27">
      <c r="B36" s="609"/>
      <c r="C36" s="52"/>
      <c r="D36" s="52"/>
      <c r="E36" s="51"/>
      <c r="F36" s="66">
        <v>0</v>
      </c>
      <c r="G36" s="51">
        <f t="shared" si="0"/>
        <v>0</v>
      </c>
      <c r="H36" s="60"/>
      <c r="R36" s="89"/>
      <c r="V36" s="75">
        <v>44726</v>
      </c>
      <c r="W36" s="76">
        <v>13.6</v>
      </c>
      <c r="Z36" s="52"/>
      <c r="AA36" s="76">
        <f t="shared" si="2"/>
        <v>0</v>
      </c>
    </row>
    <row r="37" spans="2:27">
      <c r="B37" s="69" t="s">
        <v>26</v>
      </c>
      <c r="C37" s="52"/>
      <c r="D37" s="52"/>
      <c r="E37" s="51"/>
      <c r="F37" s="66">
        <v>0</v>
      </c>
      <c r="G37" s="51">
        <f t="shared" si="0"/>
        <v>0</v>
      </c>
      <c r="V37" s="75">
        <v>44756</v>
      </c>
      <c r="W37" s="76">
        <v>14</v>
      </c>
      <c r="Z37" s="52"/>
      <c r="AA37" s="76">
        <f t="shared" si="2"/>
        <v>0</v>
      </c>
    </row>
    <row r="38" spans="2:27">
      <c r="C38" s="89"/>
      <c r="D38" s="333">
        <f>SUM(D4:D37)</f>
        <v>20</v>
      </c>
      <c r="E38" s="90">
        <f>G38/D38</f>
        <v>124.35464999999996</v>
      </c>
      <c r="F38" s="91"/>
      <c r="G38" s="92">
        <f>SUM(G4:G37)</f>
        <v>2487.0929999999994</v>
      </c>
      <c r="V38" s="75">
        <v>44786</v>
      </c>
      <c r="W38" s="76">
        <v>14.4</v>
      </c>
    </row>
    <row r="39" spans="2:27">
      <c r="E39" s="93" t="s">
        <v>27</v>
      </c>
      <c r="V39" s="75">
        <v>44819</v>
      </c>
      <c r="W39" s="76">
        <v>14.4</v>
      </c>
    </row>
    <row r="40" spans="2:27">
      <c r="V40" s="75">
        <v>44851</v>
      </c>
      <c r="W40" s="76">
        <v>14.8</v>
      </c>
    </row>
    <row r="41" spans="2:27">
      <c r="V41" s="75">
        <v>44881</v>
      </c>
      <c r="W41" s="76">
        <v>14.8</v>
      </c>
    </row>
    <row r="42" spans="2:27">
      <c r="V42" s="497">
        <v>44909</v>
      </c>
      <c r="W42" s="76">
        <v>14.8</v>
      </c>
    </row>
    <row r="43" spans="2:27">
      <c r="V43" s="374">
        <f>SUM(W33:W42)</f>
        <v>140.00000000000003</v>
      </c>
      <c r="W43" s="373"/>
    </row>
    <row r="44" spans="2:27">
      <c r="V44" s="75">
        <v>44942</v>
      </c>
      <c r="W44" s="76">
        <v>14.8</v>
      </c>
    </row>
    <row r="45" spans="2:27">
      <c r="V45" s="75">
        <v>44971</v>
      </c>
      <c r="W45" s="76">
        <v>14.8</v>
      </c>
    </row>
    <row r="46" spans="2:27">
      <c r="V46" s="75">
        <v>44999</v>
      </c>
      <c r="W46" s="76">
        <v>14.8</v>
      </c>
    </row>
    <row r="47" spans="2:27">
      <c r="V47" s="75">
        <v>45033</v>
      </c>
      <c r="W47" s="76">
        <v>14.8</v>
      </c>
    </row>
    <row r="48" spans="2:27">
      <c r="V48" s="75">
        <v>45061</v>
      </c>
      <c r="W48" s="76">
        <v>14.8</v>
      </c>
    </row>
    <row r="49" spans="22:23">
      <c r="V49" s="75">
        <v>45092</v>
      </c>
      <c r="W49" s="76">
        <v>15</v>
      </c>
    </row>
    <row r="50" spans="22:23">
      <c r="V50" s="75">
        <v>45121</v>
      </c>
      <c r="W50" s="76">
        <v>15.8</v>
      </c>
    </row>
    <row r="51" spans="22:23">
      <c r="V51" s="75">
        <v>45152</v>
      </c>
      <c r="W51" s="76">
        <v>15.6</v>
      </c>
    </row>
    <row r="52" spans="22:23">
      <c r="V52" s="75">
        <v>45184</v>
      </c>
      <c r="W52" s="76">
        <v>15.6</v>
      </c>
    </row>
    <row r="53" spans="22:23">
      <c r="V53" s="75">
        <v>45215</v>
      </c>
      <c r="W53" s="76">
        <v>15.6</v>
      </c>
    </row>
    <row r="54" spans="22:23">
      <c r="V54" s="75">
        <v>45246</v>
      </c>
      <c r="W54" s="76">
        <v>15.6</v>
      </c>
    </row>
    <row r="55" spans="22:23">
      <c r="V55" s="75">
        <v>45274</v>
      </c>
      <c r="W55" s="76">
        <v>15.6</v>
      </c>
    </row>
    <row r="56" spans="22:23">
      <c r="V56" s="201">
        <f>SUM(W44:W55)</f>
        <v>182.79999999999998</v>
      </c>
      <c r="W56" s="96"/>
    </row>
    <row r="57" spans="22:23">
      <c r="V57" s="75"/>
      <c r="W57" s="76"/>
    </row>
    <row r="58" spans="22:23">
      <c r="V58" s="75"/>
      <c r="W58" s="76"/>
    </row>
    <row r="59" spans="22:23">
      <c r="V59" s="75"/>
      <c r="W59" s="76"/>
    </row>
    <row r="60" spans="22:23">
      <c r="V60" s="75"/>
      <c r="W60" s="76"/>
    </row>
    <row r="61" spans="22:23">
      <c r="V61" s="75"/>
      <c r="W61" s="76"/>
    </row>
    <row r="62" spans="22:23">
      <c r="V62" s="75"/>
      <c r="W62" s="76"/>
    </row>
    <row r="63" spans="22:23">
      <c r="V63" s="75"/>
      <c r="W63" s="76"/>
    </row>
    <row r="64" spans="22:23">
      <c r="V64" s="75"/>
      <c r="W64" s="76"/>
    </row>
    <row r="65" spans="22:23">
      <c r="V65" s="75"/>
      <c r="W65" s="76"/>
    </row>
    <row r="66" spans="22:23">
      <c r="V66" s="75"/>
      <c r="W66" s="76"/>
    </row>
    <row r="67" spans="22:23">
      <c r="V67" s="75"/>
      <c r="W67" s="76"/>
    </row>
    <row r="68" spans="22:23">
      <c r="V68" s="75"/>
      <c r="W68" s="76"/>
    </row>
    <row r="69" spans="22:23">
      <c r="W69" s="94">
        <f>SUM(W5:W41)</f>
        <v>325.39</v>
      </c>
    </row>
  </sheetData>
  <mergeCells count="9">
    <mergeCell ref="Z2:AA2"/>
    <mergeCell ref="V3:W3"/>
    <mergeCell ref="Z3:AA3"/>
    <mergeCell ref="B4:B36"/>
    <mergeCell ref="I4:I35"/>
    <mergeCell ref="O4:O35"/>
    <mergeCell ref="B2:C2"/>
    <mergeCell ref="D2:G2"/>
    <mergeCell ref="C9:G9"/>
  </mergeCells>
  <hyperlinks>
    <hyperlink ref="B3" location="CARTEIRA!A1" display="XPLG11" xr:uid="{00000000-0004-0000-2800-000000000000}"/>
    <hyperlink ref="V3:W3" location="DIVIDENDO!A1" display="DIVIDENDO" xr:uid="{00000000-0004-0000-2800-000001000000}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Planilha40">
    <tabColor theme="5"/>
  </sheetPr>
  <dimension ref="A2:AE65"/>
  <sheetViews>
    <sheetView topLeftCell="S1" zoomScale="80" zoomScaleNormal="80" workbookViewId="0">
      <pane ySplit="3" topLeftCell="A42" activePane="bottomLeft" state="frozen"/>
      <selection pane="bottomLeft" activeCell="V56" sqref="V56"/>
      <selection activeCell="S1" sqref="S1"/>
    </sheetView>
  </sheetViews>
  <sheetFormatPr defaultColWidth="0" defaultRowHeight="15"/>
  <cols>
    <col min="1" max="1" width="1.28515625" style="58" customWidth="1"/>
    <col min="2" max="2" width="7.7109375" style="58" bestFit="1" customWidth="1"/>
    <col min="3" max="3" width="12" style="58" bestFit="1" customWidth="1"/>
    <col min="4" max="4" width="8" style="58" bestFit="1" customWidth="1"/>
    <col min="5" max="5" width="13.7109375" style="58" bestFit="1" customWidth="1"/>
    <col min="6" max="6" width="10.85546875" style="58" bestFit="1" customWidth="1"/>
    <col min="7" max="7" width="13.5703125" style="58" bestFit="1" customWidth="1"/>
    <col min="8" max="8" width="1.7109375" style="58" customWidth="1"/>
    <col min="9" max="9" width="9" style="58" bestFit="1" customWidth="1"/>
    <col min="10" max="10" width="12" style="58" bestFit="1" customWidth="1"/>
    <col min="11" max="11" width="8.7109375" style="58" bestFit="1" customWidth="1"/>
    <col min="12" max="12" width="10.85546875" style="58" bestFit="1" customWidth="1"/>
    <col min="13" max="13" width="12" style="58" bestFit="1" customWidth="1"/>
    <col min="14" max="14" width="1.28515625" style="58" customWidth="1"/>
    <col min="15" max="15" width="7.7109375" style="58" bestFit="1" customWidth="1"/>
    <col min="16" max="16" width="7.28515625" style="58" bestFit="1" customWidth="1"/>
    <col min="17" max="17" width="8" style="58" bestFit="1" customWidth="1"/>
    <col min="18" max="18" width="7.28515625" style="58" bestFit="1" customWidth="1"/>
    <col min="19" max="19" width="10.28515625" style="58" bestFit="1" customWidth="1"/>
    <col min="20" max="20" width="8.85546875" style="58" bestFit="1" customWidth="1"/>
    <col min="21" max="21" width="2.42578125" style="58" customWidth="1"/>
    <col min="22" max="22" width="12" style="58" bestFit="1" customWidth="1"/>
    <col min="23" max="23" width="9.85546875" style="58" bestFit="1" customWidth="1"/>
    <col min="24" max="24" width="1.42578125" style="58" customWidth="1"/>
    <col min="25" max="25" width="2.85546875" style="58" customWidth="1"/>
    <col min="26" max="26" width="9.140625" style="58" bestFit="1" customWidth="1"/>
    <col min="27" max="27" width="10.5703125" style="58" customWidth="1"/>
    <col min="28" max="28" width="9.140625" style="58" customWidth="1"/>
    <col min="29" max="31" width="0" style="58" hidden="1" customWidth="1"/>
    <col min="32" max="16384" width="9.140625" style="58" hidden="1"/>
  </cols>
  <sheetData>
    <row r="2" spans="2:28">
      <c r="B2" s="613" t="s">
        <v>148</v>
      </c>
      <c r="C2" s="614"/>
      <c r="D2" s="617" t="s">
        <v>149</v>
      </c>
      <c r="E2" s="618"/>
      <c r="F2" s="618"/>
      <c r="G2" s="618"/>
      <c r="M2" s="59" t="s">
        <v>2</v>
      </c>
      <c r="S2" s="60" t="s">
        <v>3</v>
      </c>
      <c r="T2" s="336" t="s">
        <v>4</v>
      </c>
      <c r="V2" s="650" t="s">
        <v>17</v>
      </c>
      <c r="W2" s="650"/>
      <c r="Z2" s="603" t="s">
        <v>5</v>
      </c>
      <c r="AA2" s="603"/>
    </row>
    <row r="3" spans="2:28" ht="30" customHeight="1">
      <c r="B3" s="22" t="s">
        <v>150</v>
      </c>
      <c r="C3" s="329" t="s">
        <v>7</v>
      </c>
      <c r="D3" s="329" t="s">
        <v>8</v>
      </c>
      <c r="E3" s="329" t="s">
        <v>9</v>
      </c>
      <c r="F3" s="329" t="s">
        <v>10</v>
      </c>
      <c r="G3" s="329" t="s">
        <v>11</v>
      </c>
      <c r="I3" s="61" t="str">
        <f>(B3)</f>
        <v>KNRI11</v>
      </c>
      <c r="J3" s="329" t="s">
        <v>7</v>
      </c>
      <c r="K3" s="329" t="s">
        <v>8</v>
      </c>
      <c r="L3" s="329" t="s">
        <v>9</v>
      </c>
      <c r="M3" s="329" t="s">
        <v>12</v>
      </c>
      <c r="O3" s="61" t="str">
        <f>(B3)</f>
        <v>KNRI11</v>
      </c>
      <c r="P3" s="328" t="s">
        <v>13</v>
      </c>
      <c r="Q3" s="329" t="s">
        <v>8</v>
      </c>
      <c r="R3" s="328" t="s">
        <v>14</v>
      </c>
      <c r="S3" s="329" t="s">
        <v>15</v>
      </c>
      <c r="T3" s="329" t="s">
        <v>16</v>
      </c>
      <c r="V3" s="52" t="s">
        <v>22</v>
      </c>
      <c r="W3" s="52" t="s">
        <v>23</v>
      </c>
      <c r="Y3" s="62"/>
      <c r="Z3" s="606" t="s">
        <v>20</v>
      </c>
      <c r="AA3" s="606"/>
    </row>
    <row r="4" spans="2:28">
      <c r="B4" s="607" t="s">
        <v>21</v>
      </c>
      <c r="C4" s="70">
        <v>43759</v>
      </c>
      <c r="D4" s="52">
        <v>1</v>
      </c>
      <c r="E4" s="76">
        <v>169</v>
      </c>
      <c r="F4" s="66">
        <v>0</v>
      </c>
      <c r="G4" s="51">
        <f>(E4*D4)+F4</f>
        <v>169</v>
      </c>
      <c r="H4" s="60"/>
      <c r="I4" s="596" t="s">
        <v>2</v>
      </c>
      <c r="J4" s="398">
        <v>2019</v>
      </c>
      <c r="K4" s="423">
        <v>2</v>
      </c>
      <c r="L4" s="428">
        <f>M4/K4</f>
        <v>171.495</v>
      </c>
      <c r="M4" s="424">
        <v>342.99</v>
      </c>
      <c r="O4" s="600" t="s">
        <v>4</v>
      </c>
      <c r="P4" s="67"/>
      <c r="Q4" s="57"/>
      <c r="R4" s="68"/>
      <c r="S4" s="68"/>
      <c r="T4" s="68">
        <f t="shared" ref="T4:T35" si="0">(R4*Q4)+S4</f>
        <v>0</v>
      </c>
      <c r="V4" s="75">
        <v>43783</v>
      </c>
      <c r="W4" s="76">
        <v>0.74</v>
      </c>
      <c r="Y4" s="336"/>
      <c r="Z4" s="52" t="s">
        <v>25</v>
      </c>
      <c r="AA4" s="52" t="s">
        <v>23</v>
      </c>
      <c r="AB4" s="69"/>
    </row>
    <row r="5" spans="2:28">
      <c r="B5" s="608"/>
      <c r="C5" s="70">
        <v>43798</v>
      </c>
      <c r="D5" s="52">
        <v>1</v>
      </c>
      <c r="E5" s="76">
        <v>173.99</v>
      </c>
      <c r="F5" s="66">
        <v>0</v>
      </c>
      <c r="G5" s="51">
        <f t="shared" ref="G5:G36" si="1">(E5*D5)+F5</f>
        <v>173.99</v>
      </c>
      <c r="H5" s="60"/>
      <c r="I5" s="597"/>
      <c r="J5" s="398">
        <v>2020</v>
      </c>
      <c r="K5" s="423">
        <v>5</v>
      </c>
      <c r="L5" s="428">
        <v>163.33000000000001</v>
      </c>
      <c r="M5" s="424">
        <v>816.63</v>
      </c>
      <c r="O5" s="601"/>
      <c r="P5" s="73"/>
      <c r="Q5" s="46"/>
      <c r="R5" s="74"/>
      <c r="S5" s="74"/>
      <c r="T5" s="68">
        <f t="shared" si="0"/>
        <v>0</v>
      </c>
      <c r="V5" s="75">
        <v>43812</v>
      </c>
      <c r="W5" s="76">
        <v>1.48</v>
      </c>
      <c r="Y5" s="336"/>
      <c r="Z5" s="75"/>
      <c r="AA5" s="76">
        <f t="shared" ref="AA5:AA37" si="2">(T4)</f>
        <v>0</v>
      </c>
    </row>
    <row r="6" spans="2:28">
      <c r="B6" s="608"/>
      <c r="C6" s="70">
        <v>44021</v>
      </c>
      <c r="D6" s="52">
        <v>1</v>
      </c>
      <c r="E6" s="76">
        <v>160</v>
      </c>
      <c r="F6" s="66">
        <v>0.04</v>
      </c>
      <c r="G6" s="51">
        <f t="shared" si="1"/>
        <v>160.04</v>
      </c>
      <c r="H6" s="60"/>
      <c r="I6" s="597"/>
      <c r="J6" s="398">
        <v>2021</v>
      </c>
      <c r="K6" s="423">
        <v>6</v>
      </c>
      <c r="L6" s="428">
        <v>159.5</v>
      </c>
      <c r="M6" s="424">
        <v>957.01</v>
      </c>
      <c r="O6" s="601"/>
      <c r="P6" s="67"/>
      <c r="Q6" s="57"/>
      <c r="R6" s="68"/>
      <c r="S6" s="68"/>
      <c r="T6" s="68">
        <f t="shared" si="0"/>
        <v>0</v>
      </c>
      <c r="V6" s="201">
        <f>SUM(W4:W5)</f>
        <v>2.2199999999999998</v>
      </c>
      <c r="W6" s="170"/>
      <c r="Y6" s="336"/>
      <c r="Z6" s="78"/>
      <c r="AA6" s="76">
        <f t="shared" si="2"/>
        <v>0</v>
      </c>
    </row>
    <row r="7" spans="2:28">
      <c r="B7" s="608"/>
      <c r="C7" s="70">
        <v>44025</v>
      </c>
      <c r="D7" s="52">
        <v>2</v>
      </c>
      <c r="E7" s="76">
        <v>156.80000000000001</v>
      </c>
      <c r="F7" s="66">
        <v>0</v>
      </c>
      <c r="G7" s="51">
        <f t="shared" si="1"/>
        <v>313.60000000000002</v>
      </c>
      <c r="H7" s="60"/>
      <c r="I7" s="597"/>
      <c r="J7" s="398">
        <v>2022</v>
      </c>
      <c r="K7" s="423">
        <v>7</v>
      </c>
      <c r="L7" s="428">
        <v>150.9</v>
      </c>
      <c r="M7" s="424">
        <v>1056.31</v>
      </c>
      <c r="O7" s="601"/>
      <c r="P7" s="67"/>
      <c r="Q7" s="57"/>
      <c r="R7" s="68"/>
      <c r="S7" s="68"/>
      <c r="T7" s="68">
        <f t="shared" si="0"/>
        <v>0</v>
      </c>
      <c r="V7" s="75">
        <v>43845</v>
      </c>
      <c r="W7" s="76">
        <v>1.48</v>
      </c>
      <c r="Z7" s="52"/>
      <c r="AA7" s="76">
        <f t="shared" si="2"/>
        <v>0</v>
      </c>
    </row>
    <row r="8" spans="2:28">
      <c r="B8" s="608"/>
      <c r="C8" s="70">
        <v>44368</v>
      </c>
      <c r="D8" s="52">
        <v>1</v>
      </c>
      <c r="E8" s="76">
        <v>140.30000000000001</v>
      </c>
      <c r="F8" s="66">
        <v>7.4999999999999997E-2</v>
      </c>
      <c r="G8" s="51">
        <f t="shared" si="1"/>
        <v>140.375</v>
      </c>
      <c r="H8" s="60"/>
      <c r="I8" s="597"/>
      <c r="J8" s="398"/>
      <c r="K8" s="423"/>
      <c r="L8" s="428"/>
      <c r="M8" s="424"/>
      <c r="O8" s="601"/>
      <c r="P8" s="67"/>
      <c r="Q8" s="57"/>
      <c r="R8" s="68"/>
      <c r="S8" s="68"/>
      <c r="T8" s="68">
        <f t="shared" si="0"/>
        <v>0</v>
      </c>
      <c r="V8" s="75">
        <v>43875</v>
      </c>
      <c r="W8" s="76">
        <v>1.48</v>
      </c>
      <c r="Z8" s="52"/>
      <c r="AA8" s="76">
        <f t="shared" si="2"/>
        <v>0</v>
      </c>
    </row>
    <row r="9" spans="2:28">
      <c r="B9" s="608"/>
      <c r="C9" s="70">
        <v>44852</v>
      </c>
      <c r="D9" s="52">
        <v>1</v>
      </c>
      <c r="E9" s="76">
        <v>99.3</v>
      </c>
      <c r="F9" s="66">
        <v>0</v>
      </c>
      <c r="G9" s="51">
        <f t="shared" si="1"/>
        <v>99.3</v>
      </c>
      <c r="H9" s="60"/>
      <c r="I9" s="597"/>
      <c r="J9" s="398"/>
      <c r="K9" s="423"/>
      <c r="L9" s="428"/>
      <c r="M9" s="424"/>
      <c r="O9" s="601"/>
      <c r="P9" s="67"/>
      <c r="Q9" s="57"/>
      <c r="R9" s="68"/>
      <c r="S9" s="68"/>
      <c r="T9" s="68">
        <f t="shared" si="0"/>
        <v>0</v>
      </c>
      <c r="V9" s="75">
        <v>43903</v>
      </c>
      <c r="W9" s="76">
        <v>1.48</v>
      </c>
      <c r="Z9" s="52"/>
      <c r="AA9" s="76">
        <f t="shared" si="2"/>
        <v>0</v>
      </c>
    </row>
    <row r="10" spans="2:28">
      <c r="B10" s="608"/>
      <c r="C10" s="70"/>
      <c r="D10" s="52"/>
      <c r="E10" s="76"/>
      <c r="F10" s="66">
        <v>0</v>
      </c>
      <c r="G10" s="51">
        <f t="shared" si="1"/>
        <v>0</v>
      </c>
      <c r="H10" s="60"/>
      <c r="I10" s="597"/>
      <c r="J10" s="398"/>
      <c r="K10" s="423"/>
      <c r="L10" s="428"/>
      <c r="M10" s="424"/>
      <c r="O10" s="601"/>
      <c r="P10" s="67"/>
      <c r="Q10" s="57"/>
      <c r="R10" s="68"/>
      <c r="S10" s="68"/>
      <c r="T10" s="68">
        <f t="shared" si="0"/>
        <v>0</v>
      </c>
      <c r="V10" s="75">
        <v>43936</v>
      </c>
      <c r="W10" s="76">
        <v>1.3</v>
      </c>
      <c r="Z10" s="52"/>
      <c r="AA10" s="76">
        <f t="shared" si="2"/>
        <v>0</v>
      </c>
    </row>
    <row r="11" spans="2:28">
      <c r="B11" s="608"/>
      <c r="C11" s="79"/>
      <c r="D11" s="79"/>
      <c r="E11" s="52"/>
      <c r="F11" s="66">
        <v>0</v>
      </c>
      <c r="G11" s="51">
        <f t="shared" si="1"/>
        <v>0</v>
      </c>
      <c r="H11" s="60"/>
      <c r="I11" s="597"/>
      <c r="J11" s="398"/>
      <c r="K11" s="423"/>
      <c r="L11" s="428"/>
      <c r="M11" s="424"/>
      <c r="O11" s="601"/>
      <c r="P11" s="67"/>
      <c r="Q11" s="57"/>
      <c r="R11" s="68"/>
      <c r="S11" s="68"/>
      <c r="T11" s="68">
        <f t="shared" si="0"/>
        <v>0</v>
      </c>
      <c r="V11" s="75">
        <v>43966</v>
      </c>
      <c r="W11" s="76">
        <v>1.3</v>
      </c>
      <c r="Z11" s="52"/>
      <c r="AA11" s="76">
        <f t="shared" si="2"/>
        <v>0</v>
      </c>
    </row>
    <row r="12" spans="2:28">
      <c r="B12" s="608"/>
      <c r="C12" s="79"/>
      <c r="D12" s="79"/>
      <c r="E12" s="52"/>
      <c r="F12" s="66">
        <v>0</v>
      </c>
      <c r="G12" s="51">
        <f t="shared" si="1"/>
        <v>0</v>
      </c>
      <c r="H12" s="60"/>
      <c r="I12" s="597"/>
      <c r="J12" s="398"/>
      <c r="K12" s="423"/>
      <c r="L12" s="428"/>
      <c r="M12" s="424"/>
      <c r="O12" s="601"/>
      <c r="P12" s="67"/>
      <c r="Q12" s="57"/>
      <c r="R12" s="68"/>
      <c r="S12" s="68"/>
      <c r="T12" s="68">
        <f t="shared" si="0"/>
        <v>0</v>
      </c>
      <c r="V12" s="75">
        <v>43997</v>
      </c>
      <c r="W12" s="76">
        <v>1.3</v>
      </c>
      <c r="Z12" s="52"/>
      <c r="AA12" s="76">
        <f t="shared" si="2"/>
        <v>0</v>
      </c>
    </row>
    <row r="13" spans="2:28">
      <c r="B13" s="608"/>
      <c r="C13" s="79"/>
      <c r="D13" s="79"/>
      <c r="E13" s="52"/>
      <c r="F13" s="66">
        <v>0</v>
      </c>
      <c r="G13" s="51">
        <f t="shared" si="1"/>
        <v>0</v>
      </c>
      <c r="H13" s="60"/>
      <c r="I13" s="597"/>
      <c r="J13" s="398"/>
      <c r="K13" s="423"/>
      <c r="L13" s="428"/>
      <c r="M13" s="424"/>
      <c r="O13" s="601"/>
      <c r="P13" s="67"/>
      <c r="Q13" s="57"/>
      <c r="R13" s="68"/>
      <c r="S13" s="68"/>
      <c r="T13" s="68">
        <f t="shared" si="0"/>
        <v>0</v>
      </c>
      <c r="V13" s="75">
        <v>44027</v>
      </c>
      <c r="W13" s="76">
        <v>1.3</v>
      </c>
      <c r="Z13" s="52"/>
      <c r="AA13" s="76">
        <f t="shared" si="2"/>
        <v>0</v>
      </c>
    </row>
    <row r="14" spans="2:28">
      <c r="B14" s="608"/>
      <c r="C14" s="79"/>
      <c r="D14" s="79"/>
      <c r="E14" s="52"/>
      <c r="F14" s="66">
        <v>0</v>
      </c>
      <c r="G14" s="51">
        <f t="shared" si="1"/>
        <v>0</v>
      </c>
      <c r="H14" s="60"/>
      <c r="I14" s="597"/>
      <c r="J14" s="398"/>
      <c r="K14" s="423"/>
      <c r="L14" s="428"/>
      <c r="M14" s="424"/>
      <c r="O14" s="601"/>
      <c r="P14" s="67"/>
      <c r="Q14" s="57"/>
      <c r="R14" s="68"/>
      <c r="S14" s="68"/>
      <c r="T14" s="68">
        <f t="shared" si="0"/>
        <v>0</v>
      </c>
      <c r="V14" s="75">
        <v>44057</v>
      </c>
      <c r="W14" s="76">
        <v>3.25</v>
      </c>
      <c r="Z14" s="52"/>
      <c r="AA14" s="76">
        <f t="shared" si="2"/>
        <v>0</v>
      </c>
    </row>
    <row r="15" spans="2:28">
      <c r="B15" s="608"/>
      <c r="C15" s="79"/>
      <c r="D15" s="79"/>
      <c r="E15" s="52"/>
      <c r="F15" s="66">
        <v>0</v>
      </c>
      <c r="G15" s="51">
        <f t="shared" si="1"/>
        <v>0</v>
      </c>
      <c r="H15" s="60"/>
      <c r="I15" s="597"/>
      <c r="J15" s="398"/>
      <c r="K15" s="423"/>
      <c r="L15" s="428"/>
      <c r="M15" s="424"/>
      <c r="O15" s="601"/>
      <c r="P15" s="67"/>
      <c r="Q15" s="57"/>
      <c r="R15" s="68"/>
      <c r="S15" s="68"/>
      <c r="T15" s="68">
        <f t="shared" si="0"/>
        <v>0</v>
      </c>
      <c r="V15" s="75">
        <v>44089</v>
      </c>
      <c r="W15" s="76">
        <v>3.25</v>
      </c>
      <c r="Z15" s="52"/>
      <c r="AA15" s="76">
        <f t="shared" si="2"/>
        <v>0</v>
      </c>
    </row>
    <row r="16" spans="2:28">
      <c r="B16" s="608"/>
      <c r="C16" s="79"/>
      <c r="D16" s="79"/>
      <c r="E16" s="52"/>
      <c r="F16" s="66">
        <v>0</v>
      </c>
      <c r="G16" s="51">
        <f t="shared" si="1"/>
        <v>0</v>
      </c>
      <c r="H16" s="60"/>
      <c r="I16" s="597"/>
      <c r="J16" s="398"/>
      <c r="K16" s="423"/>
      <c r="L16" s="428"/>
      <c r="M16" s="424"/>
      <c r="O16" s="601"/>
      <c r="P16" s="67"/>
      <c r="Q16" s="57"/>
      <c r="R16" s="68"/>
      <c r="S16" s="68"/>
      <c r="T16" s="68">
        <f t="shared" si="0"/>
        <v>0</v>
      </c>
      <c r="V16" s="75">
        <v>44119</v>
      </c>
      <c r="W16" s="76">
        <v>3.25</v>
      </c>
      <c r="Z16" s="52"/>
      <c r="AA16" s="76">
        <f t="shared" si="2"/>
        <v>0</v>
      </c>
    </row>
    <row r="17" spans="2:27">
      <c r="B17" s="608"/>
      <c r="C17" s="79"/>
      <c r="D17" s="79"/>
      <c r="E17" s="52"/>
      <c r="F17" s="66">
        <v>0</v>
      </c>
      <c r="G17" s="51">
        <f t="shared" si="1"/>
        <v>0</v>
      </c>
      <c r="H17" s="60"/>
      <c r="I17" s="597"/>
      <c r="J17" s="398"/>
      <c r="K17" s="423"/>
      <c r="L17" s="428"/>
      <c r="M17" s="424"/>
      <c r="O17" s="601"/>
      <c r="P17" s="67"/>
      <c r="Q17" s="57"/>
      <c r="R17" s="68"/>
      <c r="S17" s="68"/>
      <c r="T17" s="68">
        <f t="shared" si="0"/>
        <v>0</v>
      </c>
      <c r="V17" s="75">
        <v>44151</v>
      </c>
      <c r="W17" s="76">
        <v>3.25</v>
      </c>
      <c r="Z17" s="52"/>
      <c r="AA17" s="76">
        <f t="shared" si="2"/>
        <v>0</v>
      </c>
    </row>
    <row r="18" spans="2:27">
      <c r="B18" s="608"/>
      <c r="C18" s="79"/>
      <c r="D18" s="79"/>
      <c r="E18" s="52"/>
      <c r="F18" s="66">
        <v>0</v>
      </c>
      <c r="G18" s="51">
        <f t="shared" si="1"/>
        <v>0</v>
      </c>
      <c r="H18" s="60"/>
      <c r="I18" s="597"/>
      <c r="J18" s="398"/>
      <c r="K18" s="423"/>
      <c r="L18" s="428"/>
      <c r="M18" s="424"/>
      <c r="O18" s="601"/>
      <c r="P18" s="67"/>
      <c r="Q18" s="57"/>
      <c r="R18" s="68"/>
      <c r="S18" s="68"/>
      <c r="T18" s="68">
        <f t="shared" si="0"/>
        <v>0</v>
      </c>
      <c r="V18" s="75">
        <v>44179</v>
      </c>
      <c r="W18" s="76">
        <v>3.25</v>
      </c>
      <c r="Z18" s="52"/>
      <c r="AA18" s="76">
        <f t="shared" si="2"/>
        <v>0</v>
      </c>
    </row>
    <row r="19" spans="2:27">
      <c r="B19" s="608"/>
      <c r="C19" s="79"/>
      <c r="D19" s="79"/>
      <c r="E19" s="52"/>
      <c r="F19" s="66">
        <v>0</v>
      </c>
      <c r="G19" s="51">
        <f t="shared" si="1"/>
        <v>0</v>
      </c>
      <c r="H19" s="60"/>
      <c r="I19" s="597"/>
      <c r="J19" s="398"/>
      <c r="K19" s="423"/>
      <c r="L19" s="428"/>
      <c r="M19" s="424"/>
      <c r="O19" s="601"/>
      <c r="P19" s="67"/>
      <c r="Q19" s="57"/>
      <c r="R19" s="68"/>
      <c r="S19" s="68"/>
      <c r="T19" s="68">
        <f t="shared" si="0"/>
        <v>0</v>
      </c>
      <c r="V19" s="201">
        <f>SUM(W7:W18)</f>
        <v>25.89</v>
      </c>
      <c r="W19" s="96"/>
      <c r="Z19" s="52"/>
      <c r="AA19" s="76">
        <f t="shared" si="2"/>
        <v>0</v>
      </c>
    </row>
    <row r="20" spans="2:27">
      <c r="B20" s="608"/>
      <c r="C20" s="79"/>
      <c r="D20" s="79"/>
      <c r="E20" s="52"/>
      <c r="F20" s="66">
        <v>0</v>
      </c>
      <c r="G20" s="51">
        <f t="shared" si="1"/>
        <v>0</v>
      </c>
      <c r="H20" s="60"/>
      <c r="I20" s="597"/>
      <c r="J20" s="398"/>
      <c r="K20" s="423"/>
      <c r="L20" s="428"/>
      <c r="M20" s="424"/>
      <c r="O20" s="601"/>
      <c r="P20" s="67"/>
      <c r="Q20" s="57"/>
      <c r="R20" s="68"/>
      <c r="S20" s="68"/>
      <c r="T20" s="68">
        <f t="shared" si="0"/>
        <v>0</v>
      </c>
      <c r="V20" s="75">
        <v>44211</v>
      </c>
      <c r="W20" s="76">
        <v>3.25</v>
      </c>
      <c r="Z20" s="52"/>
      <c r="AA20" s="76">
        <f t="shared" si="2"/>
        <v>0</v>
      </c>
    </row>
    <row r="21" spans="2:27">
      <c r="B21" s="608"/>
      <c r="C21" s="79"/>
      <c r="D21" s="79"/>
      <c r="E21" s="52"/>
      <c r="F21" s="66">
        <v>0</v>
      </c>
      <c r="G21" s="51">
        <f t="shared" si="1"/>
        <v>0</v>
      </c>
      <c r="H21" s="60"/>
      <c r="I21" s="597"/>
      <c r="J21" s="398"/>
      <c r="K21" s="423"/>
      <c r="L21" s="428"/>
      <c r="M21" s="424"/>
      <c r="O21" s="601"/>
      <c r="P21" s="67"/>
      <c r="Q21" s="57"/>
      <c r="R21" s="68"/>
      <c r="S21" s="68"/>
      <c r="T21" s="68">
        <f t="shared" si="0"/>
        <v>0</v>
      </c>
      <c r="V21" s="75">
        <v>44239</v>
      </c>
      <c r="W21" s="76">
        <v>3.45</v>
      </c>
      <c r="Z21" s="52"/>
      <c r="AA21" s="76">
        <f t="shared" si="2"/>
        <v>0</v>
      </c>
    </row>
    <row r="22" spans="2:27">
      <c r="B22" s="608"/>
      <c r="C22" s="79"/>
      <c r="D22" s="79"/>
      <c r="E22" s="52"/>
      <c r="F22" s="66">
        <v>0</v>
      </c>
      <c r="G22" s="51">
        <f t="shared" si="1"/>
        <v>0</v>
      </c>
      <c r="H22" s="60"/>
      <c r="I22" s="597"/>
      <c r="J22" s="398"/>
      <c r="K22" s="423"/>
      <c r="L22" s="428"/>
      <c r="M22" s="424"/>
      <c r="O22" s="601"/>
      <c r="P22" s="67"/>
      <c r="Q22" s="57"/>
      <c r="R22" s="68"/>
      <c r="S22" s="68"/>
      <c r="T22" s="68">
        <f t="shared" si="0"/>
        <v>0</v>
      </c>
      <c r="V22" s="75">
        <v>44267</v>
      </c>
      <c r="W22" s="76">
        <v>3.45</v>
      </c>
      <c r="Z22" s="52"/>
      <c r="AA22" s="76">
        <f t="shared" si="2"/>
        <v>0</v>
      </c>
    </row>
    <row r="23" spans="2:27">
      <c r="B23" s="608"/>
      <c r="C23" s="79"/>
      <c r="D23" s="79"/>
      <c r="E23" s="52"/>
      <c r="F23" s="66">
        <v>0</v>
      </c>
      <c r="G23" s="51">
        <f t="shared" si="1"/>
        <v>0</v>
      </c>
      <c r="H23" s="60"/>
      <c r="I23" s="597"/>
      <c r="J23" s="398"/>
      <c r="K23" s="423"/>
      <c r="L23" s="428"/>
      <c r="M23" s="424"/>
      <c r="O23" s="601"/>
      <c r="P23" s="67"/>
      <c r="Q23" s="57"/>
      <c r="R23" s="68"/>
      <c r="S23" s="68"/>
      <c r="T23" s="68">
        <f t="shared" si="0"/>
        <v>0</v>
      </c>
      <c r="V23" s="75">
        <v>44301</v>
      </c>
      <c r="W23" s="76">
        <v>3.45</v>
      </c>
      <c r="Z23" s="52"/>
      <c r="AA23" s="76">
        <f t="shared" si="2"/>
        <v>0</v>
      </c>
    </row>
    <row r="24" spans="2:27">
      <c r="B24" s="608"/>
      <c r="C24" s="79"/>
      <c r="D24" s="79"/>
      <c r="E24" s="52"/>
      <c r="F24" s="66">
        <v>0</v>
      </c>
      <c r="G24" s="51">
        <f t="shared" si="1"/>
        <v>0</v>
      </c>
      <c r="H24" s="60"/>
      <c r="I24" s="597"/>
      <c r="J24" s="398"/>
      <c r="K24" s="423"/>
      <c r="L24" s="428"/>
      <c r="M24" s="424"/>
      <c r="O24" s="601"/>
      <c r="P24" s="67"/>
      <c r="Q24" s="57"/>
      <c r="R24" s="68"/>
      <c r="S24" s="68"/>
      <c r="T24" s="68">
        <f t="shared" si="0"/>
        <v>0</v>
      </c>
      <c r="V24" s="75">
        <v>44330</v>
      </c>
      <c r="W24" s="76">
        <v>3.45</v>
      </c>
      <c r="Z24" s="52"/>
      <c r="AA24" s="76">
        <f t="shared" si="2"/>
        <v>0</v>
      </c>
    </row>
    <row r="25" spans="2:27">
      <c r="B25" s="608"/>
      <c r="C25" s="79"/>
      <c r="D25" s="79"/>
      <c r="E25" s="52"/>
      <c r="F25" s="66">
        <v>0</v>
      </c>
      <c r="G25" s="51">
        <f t="shared" si="1"/>
        <v>0</v>
      </c>
      <c r="H25" s="60"/>
      <c r="I25" s="597"/>
      <c r="J25" s="398"/>
      <c r="K25" s="423"/>
      <c r="L25" s="428"/>
      <c r="M25" s="424"/>
      <c r="O25" s="601"/>
      <c r="P25" s="67"/>
      <c r="Q25" s="57"/>
      <c r="R25" s="68"/>
      <c r="S25" s="68"/>
      <c r="T25" s="68">
        <f t="shared" si="0"/>
        <v>0</v>
      </c>
      <c r="V25" s="75">
        <v>44362</v>
      </c>
      <c r="W25" s="76">
        <v>3.45</v>
      </c>
      <c r="Z25" s="52"/>
      <c r="AA25" s="76">
        <f t="shared" si="2"/>
        <v>0</v>
      </c>
    </row>
    <row r="26" spans="2:27">
      <c r="B26" s="608"/>
      <c r="C26" s="79"/>
      <c r="D26" s="79"/>
      <c r="E26" s="52"/>
      <c r="F26" s="66">
        <v>0</v>
      </c>
      <c r="G26" s="51">
        <f t="shared" si="1"/>
        <v>0</v>
      </c>
      <c r="H26" s="60"/>
      <c r="I26" s="597"/>
      <c r="J26" s="398"/>
      <c r="K26" s="423"/>
      <c r="L26" s="428"/>
      <c r="M26" s="424"/>
      <c r="O26" s="601"/>
      <c r="P26" s="67"/>
      <c r="Q26" s="57"/>
      <c r="R26" s="68"/>
      <c r="S26" s="68"/>
      <c r="T26" s="68">
        <f t="shared" si="0"/>
        <v>0</v>
      </c>
      <c r="V26" s="75">
        <v>44391</v>
      </c>
      <c r="W26" s="76">
        <v>4.1399999999999997</v>
      </c>
      <c r="Z26" s="52"/>
      <c r="AA26" s="76">
        <f t="shared" si="2"/>
        <v>0</v>
      </c>
    </row>
    <row r="27" spans="2:27">
      <c r="B27" s="608"/>
      <c r="C27" s="79"/>
      <c r="D27" s="79"/>
      <c r="E27" s="52"/>
      <c r="F27" s="66">
        <v>0</v>
      </c>
      <c r="G27" s="51">
        <f t="shared" si="1"/>
        <v>0</v>
      </c>
      <c r="H27" s="60"/>
      <c r="I27" s="597"/>
      <c r="J27" s="398"/>
      <c r="K27" s="423"/>
      <c r="L27" s="428"/>
      <c r="M27" s="424"/>
      <c r="O27" s="601"/>
      <c r="P27" s="67"/>
      <c r="Q27" s="57"/>
      <c r="R27" s="68"/>
      <c r="S27" s="68"/>
      <c r="T27" s="68">
        <f t="shared" si="0"/>
        <v>0</v>
      </c>
      <c r="V27" s="75">
        <v>44421</v>
      </c>
      <c r="W27" s="76">
        <v>4.1399999999999997</v>
      </c>
      <c r="Z27" s="52"/>
      <c r="AA27" s="76">
        <f t="shared" si="2"/>
        <v>0</v>
      </c>
    </row>
    <row r="28" spans="2:27">
      <c r="B28" s="608"/>
      <c r="C28" s="79"/>
      <c r="D28" s="79"/>
      <c r="E28" s="52"/>
      <c r="F28" s="66">
        <v>0</v>
      </c>
      <c r="G28" s="51">
        <f t="shared" si="1"/>
        <v>0</v>
      </c>
      <c r="H28" s="60"/>
      <c r="I28" s="597"/>
      <c r="J28" s="398"/>
      <c r="K28" s="423"/>
      <c r="L28" s="428"/>
      <c r="M28" s="424"/>
      <c r="O28" s="601"/>
      <c r="P28" s="67"/>
      <c r="Q28" s="57"/>
      <c r="R28" s="68"/>
      <c r="S28" s="68"/>
      <c r="T28" s="68">
        <f t="shared" si="0"/>
        <v>0</v>
      </c>
      <c r="V28" s="75">
        <v>44454</v>
      </c>
      <c r="W28" s="76">
        <v>4.38</v>
      </c>
      <c r="Z28" s="52"/>
      <c r="AA28" s="76">
        <f t="shared" si="2"/>
        <v>0</v>
      </c>
    </row>
    <row r="29" spans="2:27">
      <c r="B29" s="608"/>
      <c r="C29" s="79"/>
      <c r="D29" s="79"/>
      <c r="E29" s="52"/>
      <c r="F29" s="66">
        <v>0</v>
      </c>
      <c r="G29" s="51">
        <f t="shared" si="1"/>
        <v>0</v>
      </c>
      <c r="H29" s="60"/>
      <c r="I29" s="597"/>
      <c r="J29" s="398"/>
      <c r="K29" s="423"/>
      <c r="L29" s="428"/>
      <c r="M29" s="424"/>
      <c r="O29" s="601"/>
      <c r="P29" s="67"/>
      <c r="Q29" s="57"/>
      <c r="R29" s="68"/>
      <c r="S29" s="68"/>
      <c r="T29" s="68">
        <f t="shared" si="0"/>
        <v>0</v>
      </c>
      <c r="V29" s="75">
        <v>44484</v>
      </c>
      <c r="W29" s="76">
        <v>4.62</v>
      </c>
      <c r="Z29" s="52"/>
      <c r="AA29" s="76">
        <f t="shared" si="2"/>
        <v>0</v>
      </c>
    </row>
    <row r="30" spans="2:27">
      <c r="B30" s="608"/>
      <c r="C30" s="79"/>
      <c r="D30" s="79"/>
      <c r="E30" s="52"/>
      <c r="F30" s="66">
        <v>0</v>
      </c>
      <c r="G30" s="51">
        <f t="shared" si="1"/>
        <v>0</v>
      </c>
      <c r="H30" s="60"/>
      <c r="I30" s="597"/>
      <c r="J30" s="398"/>
      <c r="K30" s="423"/>
      <c r="L30" s="428"/>
      <c r="M30" s="424"/>
      <c r="O30" s="601"/>
      <c r="P30" s="67"/>
      <c r="Q30" s="57"/>
      <c r="R30" s="68"/>
      <c r="S30" s="68"/>
      <c r="T30" s="68">
        <f t="shared" si="0"/>
        <v>0</v>
      </c>
      <c r="V30" s="75">
        <v>44516</v>
      </c>
      <c r="W30" s="76">
        <v>4.62</v>
      </c>
      <c r="Z30" s="52"/>
      <c r="AA30" s="76">
        <f t="shared" si="2"/>
        <v>0</v>
      </c>
    </row>
    <row r="31" spans="2:27">
      <c r="B31" s="608"/>
      <c r="C31" s="79"/>
      <c r="D31" s="79"/>
      <c r="E31" s="52"/>
      <c r="F31" s="66">
        <v>0</v>
      </c>
      <c r="G31" s="51">
        <f t="shared" si="1"/>
        <v>0</v>
      </c>
      <c r="H31" s="60"/>
      <c r="I31" s="597"/>
      <c r="J31" s="398"/>
      <c r="K31" s="423"/>
      <c r="L31" s="428"/>
      <c r="M31" s="424"/>
      <c r="O31" s="601"/>
      <c r="P31" s="67"/>
      <c r="Q31" s="57"/>
      <c r="R31" s="68"/>
      <c r="S31" s="68"/>
      <c r="T31" s="68">
        <f t="shared" si="0"/>
        <v>0</v>
      </c>
      <c r="V31" s="75">
        <v>44544</v>
      </c>
      <c r="W31" s="76">
        <v>4.62</v>
      </c>
      <c r="Z31" s="52"/>
      <c r="AA31" s="76">
        <f t="shared" si="2"/>
        <v>0</v>
      </c>
    </row>
    <row r="32" spans="2:27">
      <c r="B32" s="608"/>
      <c r="C32" s="79"/>
      <c r="D32" s="79"/>
      <c r="E32" s="52"/>
      <c r="F32" s="66">
        <v>0</v>
      </c>
      <c r="G32" s="51">
        <f t="shared" si="1"/>
        <v>0</v>
      </c>
      <c r="H32" s="60"/>
      <c r="I32" s="597"/>
      <c r="J32" s="398"/>
      <c r="K32" s="423"/>
      <c r="L32" s="428"/>
      <c r="M32" s="424"/>
      <c r="O32" s="601"/>
      <c r="P32" s="67"/>
      <c r="Q32" s="57"/>
      <c r="R32" s="68"/>
      <c r="S32" s="68"/>
      <c r="T32" s="68">
        <f t="shared" si="0"/>
        <v>0</v>
      </c>
      <c r="V32" s="201">
        <f>SUM(W20:W31)</f>
        <v>47.019999999999996</v>
      </c>
      <c r="W32" s="364"/>
      <c r="Z32" s="52"/>
      <c r="AA32" s="76">
        <f t="shared" si="2"/>
        <v>0</v>
      </c>
    </row>
    <row r="33" spans="2:27">
      <c r="B33" s="608"/>
      <c r="C33" s="79"/>
      <c r="D33" s="79"/>
      <c r="E33" s="52"/>
      <c r="F33" s="66">
        <v>0</v>
      </c>
      <c r="G33" s="51">
        <f t="shared" si="1"/>
        <v>0</v>
      </c>
      <c r="H33" s="60"/>
      <c r="I33" s="597"/>
      <c r="J33" s="398"/>
      <c r="K33" s="423"/>
      <c r="L33" s="428"/>
      <c r="M33" s="424"/>
      <c r="O33" s="601"/>
      <c r="P33" s="67"/>
      <c r="Q33" s="57"/>
      <c r="R33" s="68"/>
      <c r="S33" s="68"/>
      <c r="T33" s="68">
        <f t="shared" si="0"/>
        <v>0</v>
      </c>
      <c r="V33" s="75">
        <v>44575</v>
      </c>
      <c r="W33" s="76">
        <v>5.28</v>
      </c>
      <c r="Z33" s="52"/>
      <c r="AA33" s="76">
        <f t="shared" si="2"/>
        <v>0</v>
      </c>
    </row>
    <row r="34" spans="2:27">
      <c r="B34" s="608"/>
      <c r="C34" s="79"/>
      <c r="D34" s="79"/>
      <c r="E34" s="52"/>
      <c r="F34" s="66">
        <v>0</v>
      </c>
      <c r="G34" s="51">
        <f t="shared" si="1"/>
        <v>0</v>
      </c>
      <c r="H34" s="60"/>
      <c r="I34" s="597"/>
      <c r="J34" s="398"/>
      <c r="K34" s="423"/>
      <c r="L34" s="428"/>
      <c r="M34" s="424"/>
      <c r="O34" s="601"/>
      <c r="P34" s="67"/>
      <c r="Q34" s="57"/>
      <c r="R34" s="68"/>
      <c r="S34" s="68"/>
      <c r="T34" s="68">
        <f t="shared" si="0"/>
        <v>0</v>
      </c>
      <c r="V34" s="75">
        <v>44635</v>
      </c>
      <c r="W34" s="76">
        <v>4.8600000000000003</v>
      </c>
      <c r="Z34" s="52"/>
      <c r="AA34" s="76">
        <f t="shared" si="2"/>
        <v>0</v>
      </c>
    </row>
    <row r="35" spans="2:27">
      <c r="B35" s="608"/>
      <c r="C35" s="79"/>
      <c r="D35" s="79"/>
      <c r="E35" s="52"/>
      <c r="F35" s="66">
        <v>0</v>
      </c>
      <c r="G35" s="51">
        <f t="shared" si="1"/>
        <v>0</v>
      </c>
      <c r="H35" s="60"/>
      <c r="I35" s="598"/>
      <c r="J35" s="398"/>
      <c r="K35" s="423"/>
      <c r="L35" s="428"/>
      <c r="M35" s="424"/>
      <c r="O35" s="602"/>
      <c r="P35" s="85"/>
      <c r="Q35" s="86"/>
      <c r="R35" s="87"/>
      <c r="S35" s="88"/>
      <c r="T35" s="68">
        <f t="shared" si="0"/>
        <v>0</v>
      </c>
      <c r="V35" s="75">
        <v>44665</v>
      </c>
      <c r="W35" s="76">
        <v>4.8600000000000003</v>
      </c>
      <c r="Z35" s="52"/>
      <c r="AA35" s="76">
        <f t="shared" si="2"/>
        <v>0</v>
      </c>
    </row>
    <row r="36" spans="2:27">
      <c r="B36" s="609"/>
      <c r="C36" s="79"/>
      <c r="D36" s="79"/>
      <c r="E36" s="52"/>
      <c r="F36" s="66">
        <v>0</v>
      </c>
      <c r="G36" s="51">
        <f t="shared" si="1"/>
        <v>0</v>
      </c>
      <c r="H36" s="60"/>
      <c r="R36" s="89"/>
      <c r="V36" s="468">
        <v>44726</v>
      </c>
      <c r="W36" s="469">
        <v>5.04</v>
      </c>
      <c r="Z36" s="52"/>
      <c r="AA36" s="76">
        <f t="shared" si="2"/>
        <v>0</v>
      </c>
    </row>
    <row r="37" spans="2:27">
      <c r="B37" s="69" t="s">
        <v>26</v>
      </c>
      <c r="C37" s="89"/>
      <c r="D37" s="333">
        <f>SUM(D4:D36)</f>
        <v>7</v>
      </c>
      <c r="E37" s="90">
        <f>G37/D37</f>
        <v>150.90071428571429</v>
      </c>
      <c r="F37" s="91"/>
      <c r="G37" s="92">
        <f>SUM(G4:G36)</f>
        <v>1056.3050000000001</v>
      </c>
      <c r="V37" s="471">
        <v>44756</v>
      </c>
      <c r="W37" s="472">
        <v>5.04</v>
      </c>
      <c r="Z37" s="52"/>
      <c r="AA37" s="76">
        <f t="shared" si="2"/>
        <v>0</v>
      </c>
    </row>
    <row r="38" spans="2:27">
      <c r="E38" s="93" t="s">
        <v>27</v>
      </c>
      <c r="V38" s="471">
        <v>44786</v>
      </c>
      <c r="W38" s="472">
        <v>5.46</v>
      </c>
    </row>
    <row r="39" spans="2:27">
      <c r="V39" s="471">
        <v>44819</v>
      </c>
      <c r="W39" s="472">
        <v>5.46</v>
      </c>
    </row>
    <row r="40" spans="2:27">
      <c r="V40" s="471">
        <v>44851</v>
      </c>
      <c r="W40" s="472">
        <v>5.46</v>
      </c>
    </row>
    <row r="41" spans="2:27">
      <c r="V41" s="471">
        <v>44881</v>
      </c>
      <c r="W41" s="472">
        <v>5.46</v>
      </c>
    </row>
    <row r="42" spans="2:27">
      <c r="V42" s="471">
        <v>44909</v>
      </c>
      <c r="W42" s="472">
        <v>5.46</v>
      </c>
    </row>
    <row r="43" spans="2:27">
      <c r="V43" s="374">
        <f>SUM(W33:W42)</f>
        <v>52.38</v>
      </c>
      <c r="W43" s="373"/>
    </row>
    <row r="44" spans="2:27">
      <c r="V44" s="471">
        <v>44939</v>
      </c>
      <c r="W44" s="472">
        <v>6</v>
      </c>
    </row>
    <row r="45" spans="2:27">
      <c r="V45" s="471">
        <v>44971</v>
      </c>
      <c r="W45" s="472">
        <v>5.46</v>
      </c>
    </row>
    <row r="46" spans="2:27">
      <c r="V46" s="471">
        <v>44999</v>
      </c>
      <c r="W46" s="472">
        <v>5.7</v>
      </c>
    </row>
    <row r="47" spans="2:27">
      <c r="V47" s="471">
        <v>45033</v>
      </c>
      <c r="W47" s="472">
        <v>5.7</v>
      </c>
    </row>
    <row r="48" spans="2:27">
      <c r="V48" s="471">
        <v>45061</v>
      </c>
      <c r="W48" s="472">
        <v>5.7</v>
      </c>
    </row>
    <row r="49" spans="22:23">
      <c r="V49" s="471">
        <v>45092</v>
      </c>
      <c r="W49" s="472">
        <v>5.7</v>
      </c>
    </row>
    <row r="50" spans="22:23">
      <c r="V50" s="471">
        <v>45121</v>
      </c>
      <c r="W50" s="472">
        <v>9.06</v>
      </c>
    </row>
    <row r="51" spans="22:23">
      <c r="V51" s="471">
        <v>45152</v>
      </c>
      <c r="W51" s="472">
        <v>5.7</v>
      </c>
    </row>
    <row r="52" spans="22:23">
      <c r="V52" s="471">
        <v>45184</v>
      </c>
      <c r="W52" s="472">
        <v>5.7</v>
      </c>
    </row>
    <row r="53" spans="22:23">
      <c r="V53" s="471">
        <v>45215</v>
      </c>
      <c r="W53" s="472">
        <v>6</v>
      </c>
    </row>
    <row r="54" spans="22:23">
      <c r="V54" s="471">
        <v>45246</v>
      </c>
      <c r="W54" s="472">
        <v>6</v>
      </c>
    </row>
    <row r="55" spans="22:23">
      <c r="V55" s="471">
        <v>45274</v>
      </c>
      <c r="W55" s="472">
        <v>6</v>
      </c>
    </row>
    <row r="56" spans="22:23">
      <c r="V56" s="591">
        <f>SUM(W44:W55)</f>
        <v>72.72</v>
      </c>
      <c r="W56" s="529"/>
    </row>
    <row r="57" spans="22:23">
      <c r="V57" s="471"/>
      <c r="W57" s="472"/>
    </row>
    <row r="58" spans="22:23">
      <c r="V58" s="471"/>
      <c r="W58" s="472"/>
    </row>
    <row r="59" spans="22:23">
      <c r="V59" s="471"/>
      <c r="W59" s="472"/>
    </row>
    <row r="60" spans="22:23">
      <c r="V60" s="471"/>
      <c r="W60" s="472"/>
    </row>
    <row r="61" spans="22:23">
      <c r="V61" s="471"/>
      <c r="W61" s="472"/>
    </row>
    <row r="62" spans="22:23">
      <c r="V62" s="471"/>
      <c r="W62" s="472"/>
    </row>
    <row r="63" spans="22:23">
      <c r="V63" s="471"/>
      <c r="W63" s="472"/>
    </row>
    <row r="64" spans="22:23">
      <c r="V64" s="471"/>
      <c r="W64" s="472"/>
    </row>
    <row r="65" spans="23:23">
      <c r="W65" s="470">
        <f>SUM(W4:W36)</f>
        <v>95.17000000000003</v>
      </c>
    </row>
  </sheetData>
  <mergeCells count="8">
    <mergeCell ref="B2:C2"/>
    <mergeCell ref="B4:B36"/>
    <mergeCell ref="Z2:AA2"/>
    <mergeCell ref="V2:W2"/>
    <mergeCell ref="Z3:AA3"/>
    <mergeCell ref="I4:I35"/>
    <mergeCell ref="O4:O35"/>
    <mergeCell ref="D2:G2"/>
  </mergeCells>
  <hyperlinks>
    <hyperlink ref="B3" location="CARTEIRA!A1" display="KNRI11" xr:uid="{00000000-0004-0000-2900-000000000000}"/>
    <hyperlink ref="V2:W2" location="DIVIDENDO!A1" display="DIVIDENDO" xr:uid="{00000000-0004-0000-2900-000001000000}"/>
  </hyperlink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8EA9DB"/>
  </sheetPr>
  <dimension ref="A1:AE38"/>
  <sheetViews>
    <sheetView workbookViewId="0">
      <selection activeCell="B3" sqref="B3"/>
    </sheetView>
  </sheetViews>
  <sheetFormatPr defaultColWidth="0" defaultRowHeight="15"/>
  <cols>
    <col min="1" max="1" width="1.28515625" style="104" customWidth="1"/>
    <col min="2" max="2" width="9.140625" style="104" customWidth="1"/>
    <col min="3" max="3" width="12" style="104" bestFit="1" customWidth="1"/>
    <col min="4" max="4" width="9.140625" style="104" customWidth="1"/>
    <col min="5" max="5" width="13.42578125" style="104" bestFit="1" customWidth="1"/>
    <col min="6" max="6" width="8.85546875" style="104" bestFit="1" customWidth="1"/>
    <col min="7" max="7" width="11.7109375" style="104" bestFit="1" customWidth="1"/>
    <col min="8" max="8" width="1.7109375" style="104" customWidth="1"/>
    <col min="9" max="9" width="9.140625" style="104" customWidth="1"/>
    <col min="10" max="10" width="11.28515625" style="104" bestFit="1" customWidth="1"/>
    <col min="11" max="12" width="9.140625" style="104" customWidth="1"/>
    <col min="13" max="13" width="11.7109375" style="104" bestFit="1" customWidth="1"/>
    <col min="14" max="14" width="1.28515625" style="104" customWidth="1"/>
    <col min="15" max="15" width="9.140625" style="104" customWidth="1"/>
    <col min="16" max="16" width="10.7109375" style="104" bestFit="1" customWidth="1"/>
    <col min="17" max="18" width="9.140625" style="104" customWidth="1"/>
    <col min="19" max="19" width="10.28515625" style="104" bestFit="1" customWidth="1"/>
    <col min="20" max="20" width="10.140625" style="104" bestFit="1" customWidth="1"/>
    <col min="21" max="21" width="2.42578125" style="104" customWidth="1"/>
    <col min="22" max="22" width="11.7109375" style="104" bestFit="1" customWidth="1"/>
    <col min="23" max="23" width="10.28515625" style="104" bestFit="1" customWidth="1"/>
    <col min="24" max="24" width="1.42578125" style="104" customWidth="1"/>
    <col min="25" max="25" width="10.7109375" style="104" bestFit="1" customWidth="1"/>
    <col min="26" max="27" width="9.140625" style="104" customWidth="1"/>
    <col min="28" max="28" width="10.7109375" style="104" bestFit="1" customWidth="1"/>
    <col min="29" max="29" width="10.140625" style="104" bestFit="1" customWidth="1"/>
    <col min="30" max="30" width="9.140625" style="104" customWidth="1"/>
    <col min="31" max="31" width="0" style="104" hidden="1" customWidth="1"/>
    <col min="32" max="16384" width="9.140625" style="104" hidden="1"/>
  </cols>
  <sheetData>
    <row r="1" spans="2:30">
      <c r="B1" s="619"/>
      <c r="C1" s="619"/>
    </row>
    <row r="2" spans="2:30">
      <c r="B2" s="633" t="s">
        <v>35</v>
      </c>
      <c r="C2" s="634"/>
      <c r="D2" s="635" t="s">
        <v>36</v>
      </c>
      <c r="E2" s="636"/>
      <c r="F2" s="636"/>
      <c r="G2" s="636"/>
      <c r="M2" s="105" t="s">
        <v>2</v>
      </c>
      <c r="S2" s="30" t="s">
        <v>3</v>
      </c>
      <c r="T2" s="32" t="s">
        <v>4</v>
      </c>
      <c r="AB2" s="620" t="s">
        <v>5</v>
      </c>
      <c r="AC2" s="620"/>
    </row>
    <row r="3" spans="2:30" ht="27.75">
      <c r="B3" s="44" t="s">
        <v>37</v>
      </c>
      <c r="C3" s="331" t="s">
        <v>7</v>
      </c>
      <c r="D3" s="331" t="s">
        <v>8</v>
      </c>
      <c r="E3" s="331" t="s">
        <v>9</v>
      </c>
      <c r="F3" s="331" t="s">
        <v>10</v>
      </c>
      <c r="G3" s="330" t="s">
        <v>11</v>
      </c>
      <c r="I3" s="44" t="str">
        <f>(B3)</f>
        <v>MRFG3</v>
      </c>
      <c r="J3" s="331" t="s">
        <v>7</v>
      </c>
      <c r="K3" s="331" t="s">
        <v>8</v>
      </c>
      <c r="L3" s="331" t="s">
        <v>9</v>
      </c>
      <c r="M3" s="331" t="s">
        <v>12</v>
      </c>
      <c r="O3" s="44" t="str">
        <f>(B3)</f>
        <v>MRFG3</v>
      </c>
      <c r="P3" s="330" t="s">
        <v>13</v>
      </c>
      <c r="Q3" s="331" t="s">
        <v>8</v>
      </c>
      <c r="R3" s="330" t="s">
        <v>14</v>
      </c>
      <c r="S3" s="331" t="s">
        <v>15</v>
      </c>
      <c r="T3" s="331" t="s">
        <v>16</v>
      </c>
      <c r="V3" s="621" t="s">
        <v>17</v>
      </c>
      <c r="W3" s="621"/>
      <c r="Y3" s="622" t="s">
        <v>18</v>
      </c>
      <c r="Z3" s="622"/>
      <c r="AA3" s="106" t="s">
        <v>19</v>
      </c>
      <c r="AB3" s="623" t="s">
        <v>20</v>
      </c>
      <c r="AC3" s="623"/>
    </row>
    <row r="4" spans="2:30">
      <c r="B4" s="624" t="s">
        <v>21</v>
      </c>
      <c r="C4" s="107">
        <v>44421</v>
      </c>
      <c r="D4" s="108">
        <v>10</v>
      </c>
      <c r="E4" s="109">
        <v>19.3</v>
      </c>
      <c r="F4" s="110">
        <v>4.2999999999999997E-2</v>
      </c>
      <c r="G4" s="138">
        <f>(D4*E4)+F4</f>
        <v>193.04300000000001</v>
      </c>
      <c r="H4" s="30"/>
      <c r="I4" s="627" t="s">
        <v>2</v>
      </c>
      <c r="J4" s="95">
        <v>2021</v>
      </c>
      <c r="K4" s="141">
        <v>40</v>
      </c>
      <c r="L4" s="141">
        <v>20.51</v>
      </c>
      <c r="M4" s="142">
        <f>PRODUCT(K4:L4)</f>
        <v>820.40000000000009</v>
      </c>
      <c r="O4" s="630" t="s">
        <v>4</v>
      </c>
      <c r="P4" s="112"/>
      <c r="Q4" s="113"/>
      <c r="R4" s="114"/>
      <c r="S4" s="114"/>
      <c r="T4" s="114">
        <f>(R4*Q4)-S4</f>
        <v>0</v>
      </c>
      <c r="V4" s="108" t="s">
        <v>22</v>
      </c>
      <c r="W4" s="108" t="s">
        <v>23</v>
      </c>
      <c r="Y4" s="108" t="s">
        <v>22</v>
      </c>
      <c r="Z4" s="108" t="s">
        <v>23</v>
      </c>
      <c r="AA4" s="32" t="s">
        <v>24</v>
      </c>
      <c r="AB4" s="108" t="s">
        <v>25</v>
      </c>
      <c r="AC4" s="108" t="s">
        <v>23</v>
      </c>
      <c r="AD4" s="115"/>
    </row>
    <row r="5" spans="2:30">
      <c r="B5" s="625"/>
      <c r="C5" s="107">
        <v>44434</v>
      </c>
      <c r="D5" s="108">
        <v>10</v>
      </c>
      <c r="E5" s="109">
        <v>20.94</v>
      </c>
      <c r="F5" s="110">
        <v>0</v>
      </c>
      <c r="G5" s="138">
        <f t="shared" ref="G5:G36" si="0">(D5*E5)+F5</f>
        <v>209.4</v>
      </c>
      <c r="H5" s="30"/>
      <c r="I5" s="628"/>
      <c r="J5" s="116"/>
      <c r="K5" s="117"/>
      <c r="L5" s="117"/>
      <c r="M5" s="173"/>
      <c r="O5" s="631"/>
      <c r="P5" s="118"/>
      <c r="Q5" s="119"/>
      <c r="R5" s="120"/>
      <c r="S5" s="120"/>
      <c r="T5" s="114">
        <f t="shared" ref="T5:T35" si="1">(R5*Q5)-S5</f>
        <v>0</v>
      </c>
      <c r="V5" s="121">
        <v>44467</v>
      </c>
      <c r="W5" s="122">
        <v>56.01</v>
      </c>
      <c r="Y5" s="121"/>
      <c r="Z5" s="109"/>
      <c r="AA5" s="32"/>
      <c r="AB5" s="121"/>
      <c r="AC5" s="122"/>
    </row>
    <row r="6" spans="2:30">
      <c r="B6" s="625"/>
      <c r="C6" s="107">
        <v>44434</v>
      </c>
      <c r="D6" s="108">
        <v>10</v>
      </c>
      <c r="E6" s="109">
        <v>20.9</v>
      </c>
      <c r="F6" s="110">
        <v>0.18</v>
      </c>
      <c r="G6" s="138">
        <f t="shared" si="0"/>
        <v>209.18</v>
      </c>
      <c r="H6" s="30"/>
      <c r="I6" s="628"/>
      <c r="J6" s="123"/>
      <c r="K6" s="124"/>
      <c r="L6" s="124"/>
      <c r="M6" s="111"/>
      <c r="O6" s="631"/>
      <c r="P6" s="112"/>
      <c r="Q6" s="113"/>
      <c r="R6" s="114"/>
      <c r="S6" s="114"/>
      <c r="T6" s="114">
        <f t="shared" si="1"/>
        <v>0</v>
      </c>
      <c r="V6" s="121">
        <v>44559</v>
      </c>
      <c r="W6" s="122">
        <v>50</v>
      </c>
      <c r="Y6" s="121"/>
      <c r="Z6" s="109"/>
      <c r="AA6" s="32"/>
      <c r="AB6" s="125"/>
      <c r="AC6" s="122">
        <f t="shared" ref="AC6:AC37" si="2">T5-M5</f>
        <v>0</v>
      </c>
    </row>
    <row r="7" spans="2:30">
      <c r="B7" s="625"/>
      <c r="C7" s="107">
        <v>44434</v>
      </c>
      <c r="D7" s="108">
        <v>10</v>
      </c>
      <c r="E7" s="109">
        <v>20.88</v>
      </c>
      <c r="F7" s="110">
        <v>0</v>
      </c>
      <c r="G7" s="138">
        <f t="shared" si="0"/>
        <v>208.79999999999998</v>
      </c>
      <c r="H7" s="30"/>
      <c r="I7" s="628"/>
      <c r="J7" s="123"/>
      <c r="K7" s="124"/>
      <c r="L7" s="124"/>
      <c r="M7" s="111"/>
      <c r="O7" s="631"/>
      <c r="P7" s="112"/>
      <c r="Q7" s="113"/>
      <c r="R7" s="114"/>
      <c r="S7" s="114"/>
      <c r="T7" s="114">
        <f t="shared" si="1"/>
        <v>0</v>
      </c>
      <c r="V7" s="393">
        <v>106.01</v>
      </c>
      <c r="W7" s="372"/>
      <c r="Y7" s="126"/>
      <c r="Z7" s="109"/>
      <c r="AB7" s="108"/>
      <c r="AC7" s="122">
        <f t="shared" si="2"/>
        <v>0</v>
      </c>
    </row>
    <row r="8" spans="2:30">
      <c r="B8" s="625"/>
      <c r="C8" s="107">
        <v>44700</v>
      </c>
      <c r="D8" s="108">
        <v>10</v>
      </c>
      <c r="E8" s="109">
        <v>14.8</v>
      </c>
      <c r="F8" s="110">
        <v>0.03</v>
      </c>
      <c r="G8" s="138">
        <f t="shared" si="0"/>
        <v>148.03</v>
      </c>
      <c r="H8" s="30"/>
      <c r="I8" s="628"/>
      <c r="J8" s="123"/>
      <c r="K8" s="124"/>
      <c r="L8" s="124"/>
      <c r="M8" s="111"/>
      <c r="O8" s="631"/>
      <c r="P8" s="112"/>
      <c r="Q8" s="113"/>
      <c r="R8" s="114"/>
      <c r="S8" s="114"/>
      <c r="T8" s="114">
        <f t="shared" si="1"/>
        <v>0</v>
      </c>
      <c r="V8" s="121">
        <v>44676</v>
      </c>
      <c r="W8" s="122">
        <v>23.2</v>
      </c>
      <c r="Y8" s="126"/>
      <c r="Z8" s="109"/>
      <c r="AB8" s="108"/>
      <c r="AC8" s="122">
        <f t="shared" si="2"/>
        <v>0</v>
      </c>
    </row>
    <row r="9" spans="2:30">
      <c r="B9" s="625"/>
      <c r="C9" s="107">
        <v>44760</v>
      </c>
      <c r="D9" s="108">
        <v>10</v>
      </c>
      <c r="E9" s="109">
        <v>12.1</v>
      </c>
      <c r="F9" s="110">
        <v>0</v>
      </c>
      <c r="G9" s="138">
        <f t="shared" si="0"/>
        <v>121</v>
      </c>
      <c r="H9" s="30"/>
      <c r="I9" s="628"/>
      <c r="J9" s="116"/>
      <c r="K9" s="117"/>
      <c r="L9" s="117"/>
      <c r="M9" s="111"/>
      <c r="O9" s="631"/>
      <c r="P9" s="112"/>
      <c r="Q9" s="113"/>
      <c r="R9" s="114"/>
      <c r="S9" s="114"/>
      <c r="T9" s="114">
        <f t="shared" si="1"/>
        <v>0</v>
      </c>
      <c r="V9" s="121">
        <v>44819</v>
      </c>
      <c r="W9" s="122">
        <v>45.47</v>
      </c>
      <c r="Y9" s="126"/>
      <c r="Z9" s="109"/>
      <c r="AB9" s="108"/>
      <c r="AC9" s="122">
        <f t="shared" si="2"/>
        <v>0</v>
      </c>
    </row>
    <row r="10" spans="2:30">
      <c r="B10" s="625"/>
      <c r="C10" s="107">
        <v>44825</v>
      </c>
      <c r="D10" s="108">
        <v>10</v>
      </c>
      <c r="E10" s="109">
        <v>11.6</v>
      </c>
      <c r="F10" s="110">
        <v>0.02</v>
      </c>
      <c r="G10" s="138">
        <f t="shared" si="0"/>
        <v>116.02</v>
      </c>
      <c r="H10" s="30"/>
      <c r="I10" s="628"/>
      <c r="J10" s="123"/>
      <c r="K10" s="124"/>
      <c r="L10" s="124"/>
      <c r="M10" s="111"/>
      <c r="O10" s="631"/>
      <c r="P10" s="112"/>
      <c r="Q10" s="113"/>
      <c r="R10" s="114"/>
      <c r="S10" s="114"/>
      <c r="T10" s="114">
        <f t="shared" si="1"/>
        <v>0</v>
      </c>
      <c r="V10" s="121">
        <v>44923</v>
      </c>
      <c r="W10" s="122">
        <v>81.849999999999994</v>
      </c>
      <c r="Y10" s="126"/>
      <c r="Z10" s="109"/>
      <c r="AB10" s="108"/>
      <c r="AC10" s="122">
        <f t="shared" si="2"/>
        <v>0</v>
      </c>
    </row>
    <row r="11" spans="2:30">
      <c r="B11" s="625"/>
      <c r="C11" s="107">
        <v>44830</v>
      </c>
      <c r="D11" s="108">
        <v>10</v>
      </c>
      <c r="E11" s="109">
        <v>10.8</v>
      </c>
      <c r="F11" s="110">
        <v>0</v>
      </c>
      <c r="G11" s="138">
        <f t="shared" si="0"/>
        <v>108</v>
      </c>
      <c r="H11" s="30"/>
      <c r="I11" s="628"/>
      <c r="J11" s="123"/>
      <c r="K11" s="124"/>
      <c r="L11" s="124"/>
      <c r="M11" s="111"/>
      <c r="O11" s="631"/>
      <c r="P11" s="112"/>
      <c r="Q11" s="113"/>
      <c r="R11" s="114"/>
      <c r="S11" s="114"/>
      <c r="T11" s="114">
        <f t="shared" si="1"/>
        <v>0</v>
      </c>
      <c r="V11" s="205">
        <f>SUM(W8:W10)</f>
        <v>150.51999999999998</v>
      </c>
      <c r="W11" s="159"/>
      <c r="Y11" s="126"/>
      <c r="Z11" s="109"/>
      <c r="AB11" s="108"/>
      <c r="AC11" s="122">
        <f t="shared" si="2"/>
        <v>0</v>
      </c>
    </row>
    <row r="12" spans="2:30">
      <c r="B12" s="625"/>
      <c r="C12" s="107">
        <v>44887</v>
      </c>
      <c r="D12" s="108">
        <v>10</v>
      </c>
      <c r="E12" s="109">
        <v>9.6</v>
      </c>
      <c r="F12" s="110">
        <v>0</v>
      </c>
      <c r="G12" s="138">
        <f t="shared" si="0"/>
        <v>96</v>
      </c>
      <c r="H12" s="30"/>
      <c r="I12" s="628"/>
      <c r="J12" s="123"/>
      <c r="K12" s="124"/>
      <c r="L12" s="124"/>
      <c r="M12" s="111"/>
      <c r="O12" s="631"/>
      <c r="P12" s="112"/>
      <c r="Q12" s="113"/>
      <c r="R12" s="114"/>
      <c r="S12" s="114"/>
      <c r="T12" s="114">
        <f t="shared" si="1"/>
        <v>0</v>
      </c>
      <c r="V12" s="108"/>
      <c r="W12" s="122"/>
      <c r="Y12" s="126"/>
      <c r="Z12" s="109"/>
      <c r="AB12" s="108"/>
      <c r="AC12" s="122">
        <f t="shared" si="2"/>
        <v>0</v>
      </c>
    </row>
    <row r="13" spans="2:30">
      <c r="B13" s="625"/>
      <c r="C13" s="107">
        <v>44915</v>
      </c>
      <c r="D13" s="108">
        <v>10</v>
      </c>
      <c r="E13" s="109">
        <v>6.9</v>
      </c>
      <c r="F13" s="110">
        <v>0.01</v>
      </c>
      <c r="G13" s="138">
        <f t="shared" si="0"/>
        <v>69.010000000000005</v>
      </c>
      <c r="H13" s="30"/>
      <c r="I13" s="628"/>
      <c r="J13" s="123"/>
      <c r="K13" s="124"/>
      <c r="L13" s="124"/>
      <c r="M13" s="111"/>
      <c r="O13" s="631"/>
      <c r="P13" s="112"/>
      <c r="Q13" s="113"/>
      <c r="R13" s="114"/>
      <c r="S13" s="114"/>
      <c r="T13" s="114">
        <f t="shared" si="1"/>
        <v>0</v>
      </c>
      <c r="V13" s="108"/>
      <c r="W13" s="122"/>
      <c r="Y13" s="126"/>
      <c r="Z13" s="109"/>
      <c r="AB13" s="108"/>
      <c r="AC13" s="122">
        <f t="shared" si="2"/>
        <v>0</v>
      </c>
    </row>
    <row r="14" spans="2:30">
      <c r="B14" s="625"/>
      <c r="C14" s="107">
        <v>44965</v>
      </c>
      <c r="D14" s="108">
        <v>10</v>
      </c>
      <c r="E14" s="109">
        <v>6.7</v>
      </c>
      <c r="F14" s="110">
        <v>0</v>
      </c>
      <c r="G14" s="138">
        <f t="shared" si="0"/>
        <v>67</v>
      </c>
      <c r="H14" s="30"/>
      <c r="I14" s="628"/>
      <c r="J14" s="123"/>
      <c r="K14" s="124"/>
      <c r="L14" s="124"/>
      <c r="M14" s="111"/>
      <c r="O14" s="631"/>
      <c r="P14" s="112"/>
      <c r="Q14" s="113"/>
      <c r="R14" s="114"/>
      <c r="S14" s="114"/>
      <c r="T14" s="114">
        <f t="shared" si="1"/>
        <v>0</v>
      </c>
      <c r="V14" s="108"/>
      <c r="W14" s="122"/>
      <c r="Y14" s="126"/>
      <c r="Z14" s="109"/>
      <c r="AB14" s="108"/>
      <c r="AC14" s="122">
        <f t="shared" si="2"/>
        <v>0</v>
      </c>
    </row>
    <row r="15" spans="2:30">
      <c r="B15" s="625"/>
      <c r="C15" s="107">
        <v>44980</v>
      </c>
      <c r="D15" s="108">
        <v>20</v>
      </c>
      <c r="E15" s="109">
        <v>6.1</v>
      </c>
      <c r="F15" s="110">
        <v>0.06</v>
      </c>
      <c r="G15" s="138">
        <f t="shared" si="0"/>
        <v>122.06</v>
      </c>
      <c r="H15" s="30"/>
      <c r="I15" s="628"/>
      <c r="J15" s="123"/>
      <c r="K15" s="124"/>
      <c r="L15" s="124"/>
      <c r="M15" s="111"/>
      <c r="O15" s="631"/>
      <c r="P15" s="112"/>
      <c r="Q15" s="113"/>
      <c r="R15" s="114"/>
      <c r="S15" s="114"/>
      <c r="T15" s="114">
        <f t="shared" si="1"/>
        <v>0</v>
      </c>
      <c r="V15" s="108"/>
      <c r="W15" s="122"/>
      <c r="Y15" s="126"/>
      <c r="Z15" s="109"/>
      <c r="AB15" s="108"/>
      <c r="AC15" s="122">
        <f t="shared" si="2"/>
        <v>0</v>
      </c>
    </row>
    <row r="16" spans="2:30">
      <c r="B16" s="625"/>
      <c r="C16" s="107">
        <v>45120</v>
      </c>
      <c r="D16" s="108">
        <v>10</v>
      </c>
      <c r="E16" s="109">
        <v>7.56</v>
      </c>
      <c r="F16" s="110">
        <v>0</v>
      </c>
      <c r="G16" s="138">
        <f t="shared" si="0"/>
        <v>75.599999999999994</v>
      </c>
      <c r="H16" s="30"/>
      <c r="I16" s="628"/>
      <c r="J16" s="123"/>
      <c r="K16" s="124"/>
      <c r="L16" s="124"/>
      <c r="M16" s="111"/>
      <c r="O16" s="631"/>
      <c r="P16" s="112"/>
      <c r="Q16" s="113"/>
      <c r="R16" s="114"/>
      <c r="S16" s="114"/>
      <c r="T16" s="114">
        <f t="shared" si="1"/>
        <v>0</v>
      </c>
      <c r="V16" s="108"/>
      <c r="W16" s="122"/>
      <c r="Y16" s="126"/>
      <c r="Z16" s="109"/>
      <c r="AB16" s="108"/>
      <c r="AC16" s="122">
        <f t="shared" si="2"/>
        <v>0</v>
      </c>
    </row>
    <row r="17" spans="2:29">
      <c r="B17" s="625"/>
      <c r="C17" s="107">
        <v>45160</v>
      </c>
      <c r="D17" s="108">
        <v>10</v>
      </c>
      <c r="E17" s="109">
        <v>7</v>
      </c>
      <c r="F17" s="110">
        <v>0</v>
      </c>
      <c r="G17" s="138">
        <f t="shared" si="0"/>
        <v>70</v>
      </c>
      <c r="H17" s="30"/>
      <c r="I17" s="628"/>
      <c r="J17" s="123"/>
      <c r="K17" s="124"/>
      <c r="L17" s="124"/>
      <c r="M17" s="111"/>
      <c r="O17" s="631"/>
      <c r="P17" s="112"/>
      <c r="Q17" s="113"/>
      <c r="R17" s="114"/>
      <c r="S17" s="114"/>
      <c r="T17" s="114">
        <f t="shared" si="1"/>
        <v>0</v>
      </c>
      <c r="V17" s="108"/>
      <c r="W17" s="122"/>
      <c r="Y17" s="126"/>
      <c r="Z17" s="109"/>
      <c r="AB17" s="108"/>
      <c r="AC17" s="122">
        <f t="shared" si="2"/>
        <v>0</v>
      </c>
    </row>
    <row r="18" spans="2:29">
      <c r="B18" s="625"/>
      <c r="C18" s="126"/>
      <c r="D18" s="108"/>
      <c r="E18" s="109"/>
      <c r="F18" s="110">
        <v>0</v>
      </c>
      <c r="G18" s="138">
        <f t="shared" si="0"/>
        <v>0</v>
      </c>
      <c r="H18" s="30"/>
      <c r="I18" s="628"/>
      <c r="J18" s="123"/>
      <c r="K18" s="124"/>
      <c r="L18" s="124"/>
      <c r="M18" s="111"/>
      <c r="O18" s="631"/>
      <c r="P18" s="112"/>
      <c r="Q18" s="113"/>
      <c r="R18" s="114"/>
      <c r="S18" s="114"/>
      <c r="T18" s="114">
        <f t="shared" si="1"/>
        <v>0</v>
      </c>
      <c r="V18" s="108"/>
      <c r="W18" s="122"/>
      <c r="Y18" s="126"/>
      <c r="Z18" s="109"/>
      <c r="AB18" s="108"/>
      <c r="AC18" s="122">
        <f t="shared" si="2"/>
        <v>0</v>
      </c>
    </row>
    <row r="19" spans="2:29">
      <c r="B19" s="625"/>
      <c r="C19" s="126"/>
      <c r="D19" s="108"/>
      <c r="E19" s="109"/>
      <c r="F19" s="110">
        <v>0</v>
      </c>
      <c r="G19" s="138">
        <f t="shared" si="0"/>
        <v>0</v>
      </c>
      <c r="H19" s="30"/>
      <c r="I19" s="628"/>
      <c r="J19" s="123"/>
      <c r="K19" s="124"/>
      <c r="L19" s="124"/>
      <c r="M19" s="111"/>
      <c r="O19" s="631"/>
      <c r="P19" s="112"/>
      <c r="Q19" s="113"/>
      <c r="R19" s="114"/>
      <c r="S19" s="114"/>
      <c r="T19" s="114">
        <f t="shared" si="1"/>
        <v>0</v>
      </c>
      <c r="V19" s="108"/>
      <c r="W19" s="122"/>
      <c r="Y19" s="126"/>
      <c r="Z19" s="109"/>
      <c r="AB19" s="108"/>
      <c r="AC19" s="122">
        <f t="shared" si="2"/>
        <v>0</v>
      </c>
    </row>
    <row r="20" spans="2:29">
      <c r="B20" s="625"/>
      <c r="C20" s="126"/>
      <c r="D20" s="108"/>
      <c r="E20" s="109"/>
      <c r="F20" s="110">
        <v>0</v>
      </c>
      <c r="G20" s="138">
        <f t="shared" si="0"/>
        <v>0</v>
      </c>
      <c r="H20" s="30"/>
      <c r="I20" s="628"/>
      <c r="J20" s="123"/>
      <c r="K20" s="124"/>
      <c r="L20" s="124"/>
      <c r="M20" s="111"/>
      <c r="O20" s="631"/>
      <c r="P20" s="112"/>
      <c r="Q20" s="113"/>
      <c r="R20" s="114"/>
      <c r="S20" s="114"/>
      <c r="T20" s="114">
        <f t="shared" si="1"/>
        <v>0</v>
      </c>
      <c r="V20" s="108"/>
      <c r="W20" s="122"/>
      <c r="Y20" s="126"/>
      <c r="Z20" s="109"/>
      <c r="AB20" s="108"/>
      <c r="AC20" s="122">
        <f t="shared" si="2"/>
        <v>0</v>
      </c>
    </row>
    <row r="21" spans="2:29">
      <c r="B21" s="625"/>
      <c r="C21" s="126"/>
      <c r="D21" s="108"/>
      <c r="E21" s="109"/>
      <c r="F21" s="110">
        <v>0</v>
      </c>
      <c r="G21" s="138">
        <f t="shared" si="0"/>
        <v>0</v>
      </c>
      <c r="H21" s="30"/>
      <c r="I21" s="628"/>
      <c r="J21" s="123"/>
      <c r="K21" s="124"/>
      <c r="L21" s="124"/>
      <c r="M21" s="111"/>
      <c r="O21" s="631"/>
      <c r="P21" s="112"/>
      <c r="Q21" s="113"/>
      <c r="R21" s="114"/>
      <c r="S21" s="114"/>
      <c r="T21" s="114">
        <f t="shared" si="1"/>
        <v>0</v>
      </c>
      <c r="V21" s="108"/>
      <c r="W21" s="122"/>
      <c r="Y21" s="126"/>
      <c r="Z21" s="109"/>
      <c r="AB21" s="108"/>
      <c r="AC21" s="122">
        <f t="shared" si="2"/>
        <v>0</v>
      </c>
    </row>
    <row r="22" spans="2:29">
      <c r="B22" s="625"/>
      <c r="C22" s="126"/>
      <c r="D22" s="108"/>
      <c r="E22" s="109"/>
      <c r="F22" s="110">
        <v>0</v>
      </c>
      <c r="G22" s="138">
        <f t="shared" si="0"/>
        <v>0</v>
      </c>
      <c r="H22" s="30"/>
      <c r="I22" s="628"/>
      <c r="J22" s="123"/>
      <c r="K22" s="124"/>
      <c r="L22" s="124"/>
      <c r="M22" s="111"/>
      <c r="O22" s="631"/>
      <c r="P22" s="112"/>
      <c r="Q22" s="113"/>
      <c r="R22" s="114"/>
      <c r="S22" s="114"/>
      <c r="T22" s="114">
        <f t="shared" si="1"/>
        <v>0</v>
      </c>
      <c r="V22" s="108"/>
      <c r="W22" s="122"/>
      <c r="Y22" s="126"/>
      <c r="Z22" s="109"/>
      <c r="AB22" s="108"/>
      <c r="AC22" s="122">
        <f t="shared" si="2"/>
        <v>0</v>
      </c>
    </row>
    <row r="23" spans="2:29">
      <c r="B23" s="625"/>
      <c r="C23" s="126"/>
      <c r="D23" s="108"/>
      <c r="E23" s="109"/>
      <c r="F23" s="110">
        <v>0</v>
      </c>
      <c r="G23" s="138">
        <f t="shared" si="0"/>
        <v>0</v>
      </c>
      <c r="H23" s="30"/>
      <c r="I23" s="628"/>
      <c r="J23" s="123"/>
      <c r="K23" s="124"/>
      <c r="L23" s="124"/>
      <c r="M23" s="111"/>
      <c r="O23" s="631"/>
      <c r="P23" s="112"/>
      <c r="Q23" s="113"/>
      <c r="R23" s="114"/>
      <c r="S23" s="114"/>
      <c r="T23" s="114">
        <f t="shared" si="1"/>
        <v>0</v>
      </c>
      <c r="V23" s="108"/>
      <c r="W23" s="122"/>
      <c r="Y23" s="126"/>
      <c r="Z23" s="109"/>
      <c r="AB23" s="108"/>
      <c r="AC23" s="122">
        <f t="shared" si="2"/>
        <v>0</v>
      </c>
    </row>
    <row r="24" spans="2:29">
      <c r="B24" s="625"/>
      <c r="C24" s="126"/>
      <c r="D24" s="108"/>
      <c r="E24" s="109"/>
      <c r="F24" s="110">
        <v>0</v>
      </c>
      <c r="G24" s="138">
        <f t="shared" si="0"/>
        <v>0</v>
      </c>
      <c r="H24" s="30"/>
      <c r="I24" s="628"/>
      <c r="J24" s="123"/>
      <c r="K24" s="124"/>
      <c r="L24" s="124"/>
      <c r="M24" s="111"/>
      <c r="O24" s="631"/>
      <c r="P24" s="112"/>
      <c r="Q24" s="113"/>
      <c r="R24" s="114"/>
      <c r="S24" s="114"/>
      <c r="T24" s="114">
        <f t="shared" si="1"/>
        <v>0</v>
      </c>
      <c r="V24" s="108"/>
      <c r="W24" s="122"/>
      <c r="Y24" s="126"/>
      <c r="Z24" s="109"/>
      <c r="AB24" s="108"/>
      <c r="AC24" s="122">
        <f t="shared" si="2"/>
        <v>0</v>
      </c>
    </row>
    <row r="25" spans="2:29">
      <c r="B25" s="625"/>
      <c r="C25" s="126"/>
      <c r="D25" s="108"/>
      <c r="E25" s="109"/>
      <c r="F25" s="110">
        <v>0</v>
      </c>
      <c r="G25" s="138">
        <f t="shared" si="0"/>
        <v>0</v>
      </c>
      <c r="H25" s="30"/>
      <c r="I25" s="628"/>
      <c r="J25" s="123"/>
      <c r="K25" s="124"/>
      <c r="L25" s="124"/>
      <c r="M25" s="111"/>
      <c r="O25" s="631"/>
      <c r="P25" s="112"/>
      <c r="Q25" s="113"/>
      <c r="R25" s="114"/>
      <c r="S25" s="114"/>
      <c r="T25" s="114">
        <f t="shared" si="1"/>
        <v>0</v>
      </c>
      <c r="V25" s="108"/>
      <c r="W25" s="122"/>
      <c r="Y25" s="126"/>
      <c r="Z25" s="109"/>
      <c r="AB25" s="108"/>
      <c r="AC25" s="122">
        <f t="shared" si="2"/>
        <v>0</v>
      </c>
    </row>
    <row r="26" spans="2:29">
      <c r="B26" s="625"/>
      <c r="C26" s="126"/>
      <c r="D26" s="108"/>
      <c r="E26" s="109"/>
      <c r="F26" s="110">
        <v>0</v>
      </c>
      <c r="G26" s="138">
        <f t="shared" si="0"/>
        <v>0</v>
      </c>
      <c r="H26" s="30"/>
      <c r="I26" s="628"/>
      <c r="J26" s="123"/>
      <c r="K26" s="124"/>
      <c r="L26" s="124"/>
      <c r="M26" s="111"/>
      <c r="O26" s="631"/>
      <c r="P26" s="112"/>
      <c r="Q26" s="113"/>
      <c r="R26" s="114"/>
      <c r="S26" s="114"/>
      <c r="T26" s="114">
        <f t="shared" si="1"/>
        <v>0</v>
      </c>
      <c r="V26" s="108"/>
      <c r="W26" s="122"/>
      <c r="Y26" s="126"/>
      <c r="Z26" s="109"/>
      <c r="AB26" s="108"/>
      <c r="AC26" s="122">
        <f t="shared" si="2"/>
        <v>0</v>
      </c>
    </row>
    <row r="27" spans="2:29">
      <c r="B27" s="625"/>
      <c r="C27" s="126"/>
      <c r="D27" s="108"/>
      <c r="E27" s="109"/>
      <c r="F27" s="110">
        <v>0</v>
      </c>
      <c r="G27" s="138">
        <f t="shared" si="0"/>
        <v>0</v>
      </c>
      <c r="H27" s="30"/>
      <c r="I27" s="628"/>
      <c r="J27" s="123"/>
      <c r="K27" s="124"/>
      <c r="L27" s="124"/>
      <c r="M27" s="111"/>
      <c r="O27" s="631"/>
      <c r="P27" s="112"/>
      <c r="Q27" s="113"/>
      <c r="R27" s="114"/>
      <c r="S27" s="114"/>
      <c r="T27" s="114">
        <f t="shared" si="1"/>
        <v>0</v>
      </c>
      <c r="V27" s="108"/>
      <c r="W27" s="122"/>
      <c r="Y27" s="126"/>
      <c r="Z27" s="109"/>
      <c r="AB27" s="108"/>
      <c r="AC27" s="122">
        <f t="shared" si="2"/>
        <v>0</v>
      </c>
    </row>
    <row r="28" spans="2:29">
      <c r="B28" s="625"/>
      <c r="C28" s="126"/>
      <c r="D28" s="108"/>
      <c r="E28" s="109"/>
      <c r="F28" s="110">
        <v>0</v>
      </c>
      <c r="G28" s="138">
        <f t="shared" si="0"/>
        <v>0</v>
      </c>
      <c r="H28" s="30"/>
      <c r="I28" s="628"/>
      <c r="J28" s="123"/>
      <c r="K28" s="124"/>
      <c r="L28" s="124"/>
      <c r="M28" s="111"/>
      <c r="O28" s="631"/>
      <c r="P28" s="112"/>
      <c r="Q28" s="113"/>
      <c r="R28" s="114"/>
      <c r="S28" s="114"/>
      <c r="T28" s="114">
        <f t="shared" si="1"/>
        <v>0</v>
      </c>
      <c r="V28" s="108"/>
      <c r="W28" s="122"/>
      <c r="Y28" s="126"/>
      <c r="Z28" s="109"/>
      <c r="AB28" s="108"/>
      <c r="AC28" s="122">
        <f t="shared" si="2"/>
        <v>0</v>
      </c>
    </row>
    <row r="29" spans="2:29">
      <c r="B29" s="625"/>
      <c r="C29" s="126"/>
      <c r="D29" s="108"/>
      <c r="E29" s="109"/>
      <c r="F29" s="110">
        <v>0</v>
      </c>
      <c r="G29" s="138">
        <f t="shared" si="0"/>
        <v>0</v>
      </c>
      <c r="H29" s="30"/>
      <c r="I29" s="628"/>
      <c r="J29" s="123"/>
      <c r="K29" s="124"/>
      <c r="L29" s="124"/>
      <c r="M29" s="111"/>
      <c r="O29" s="631"/>
      <c r="P29" s="112"/>
      <c r="Q29" s="113"/>
      <c r="R29" s="114"/>
      <c r="S29" s="114"/>
      <c r="T29" s="114">
        <f t="shared" si="1"/>
        <v>0</v>
      </c>
      <c r="V29" s="108"/>
      <c r="W29" s="122"/>
      <c r="Y29" s="126"/>
      <c r="Z29" s="109"/>
      <c r="AB29" s="108"/>
      <c r="AC29" s="122">
        <f t="shared" si="2"/>
        <v>0</v>
      </c>
    </row>
    <row r="30" spans="2:29">
      <c r="B30" s="625"/>
      <c r="C30" s="126"/>
      <c r="D30" s="108"/>
      <c r="E30" s="109"/>
      <c r="F30" s="110">
        <v>0</v>
      </c>
      <c r="G30" s="138">
        <f t="shared" si="0"/>
        <v>0</v>
      </c>
      <c r="H30" s="30"/>
      <c r="I30" s="628"/>
      <c r="J30" s="123"/>
      <c r="K30" s="124"/>
      <c r="L30" s="124"/>
      <c r="M30" s="111"/>
      <c r="O30" s="631"/>
      <c r="P30" s="112"/>
      <c r="Q30" s="113"/>
      <c r="R30" s="114"/>
      <c r="S30" s="114"/>
      <c r="T30" s="114">
        <f t="shared" si="1"/>
        <v>0</v>
      </c>
      <c r="V30" s="108"/>
      <c r="W30" s="122"/>
      <c r="Y30" s="126"/>
      <c r="Z30" s="109"/>
      <c r="AB30" s="108"/>
      <c r="AC30" s="122">
        <f t="shared" si="2"/>
        <v>0</v>
      </c>
    </row>
    <row r="31" spans="2:29">
      <c r="B31" s="625"/>
      <c r="C31" s="126"/>
      <c r="D31" s="108"/>
      <c r="E31" s="109"/>
      <c r="F31" s="110">
        <v>0</v>
      </c>
      <c r="G31" s="138">
        <f t="shared" si="0"/>
        <v>0</v>
      </c>
      <c r="H31" s="30"/>
      <c r="I31" s="628"/>
      <c r="J31" s="123"/>
      <c r="K31" s="124"/>
      <c r="L31" s="124"/>
      <c r="M31" s="111"/>
      <c r="O31" s="631"/>
      <c r="P31" s="112"/>
      <c r="Q31" s="113"/>
      <c r="R31" s="114"/>
      <c r="S31" s="114"/>
      <c r="T31" s="114">
        <f t="shared" si="1"/>
        <v>0</v>
      </c>
      <c r="V31" s="108"/>
      <c r="W31" s="122"/>
      <c r="Y31" s="126"/>
      <c r="Z31" s="109"/>
      <c r="AB31" s="108"/>
      <c r="AC31" s="122">
        <f t="shared" si="2"/>
        <v>0</v>
      </c>
    </row>
    <row r="32" spans="2:29">
      <c r="B32" s="625"/>
      <c r="C32" s="126"/>
      <c r="D32" s="108"/>
      <c r="E32" s="109"/>
      <c r="F32" s="110">
        <v>0</v>
      </c>
      <c r="G32" s="138">
        <f t="shared" si="0"/>
        <v>0</v>
      </c>
      <c r="H32" s="30"/>
      <c r="I32" s="628"/>
      <c r="J32" s="127"/>
      <c r="K32" s="127"/>
      <c r="L32" s="127"/>
      <c r="M32" s="111"/>
      <c r="O32" s="631"/>
      <c r="P32" s="112"/>
      <c r="Q32" s="113"/>
      <c r="R32" s="114"/>
      <c r="S32" s="114"/>
      <c r="T32" s="114">
        <f t="shared" si="1"/>
        <v>0</v>
      </c>
      <c r="V32" s="108"/>
      <c r="W32" s="122"/>
      <c r="Y32" s="126"/>
      <c r="Z32" s="109"/>
      <c r="AB32" s="108"/>
      <c r="AC32" s="122">
        <f t="shared" si="2"/>
        <v>0</v>
      </c>
    </row>
    <row r="33" spans="2:29">
      <c r="B33" s="625"/>
      <c r="C33" s="126"/>
      <c r="D33" s="108"/>
      <c r="E33" s="109"/>
      <c r="F33" s="110">
        <v>0</v>
      </c>
      <c r="G33" s="138">
        <f t="shared" si="0"/>
        <v>0</v>
      </c>
      <c r="H33" s="30"/>
      <c r="I33" s="628"/>
      <c r="J33" s="127"/>
      <c r="K33" s="127"/>
      <c r="L33" s="127"/>
      <c r="M33" s="111"/>
      <c r="O33" s="631"/>
      <c r="P33" s="112"/>
      <c r="Q33" s="113"/>
      <c r="R33" s="114"/>
      <c r="S33" s="114"/>
      <c r="T33" s="114">
        <f t="shared" si="1"/>
        <v>0</v>
      </c>
      <c r="V33" s="108"/>
      <c r="W33" s="122"/>
      <c r="Y33" s="126"/>
      <c r="Z33" s="109"/>
      <c r="AB33" s="108"/>
      <c r="AC33" s="122">
        <f t="shared" si="2"/>
        <v>0</v>
      </c>
    </row>
    <row r="34" spans="2:29">
      <c r="B34" s="625"/>
      <c r="C34" s="126"/>
      <c r="D34" s="108"/>
      <c r="E34" s="109"/>
      <c r="F34" s="110">
        <v>0</v>
      </c>
      <c r="G34" s="138">
        <f t="shared" si="0"/>
        <v>0</v>
      </c>
      <c r="H34" s="30"/>
      <c r="I34" s="628"/>
      <c r="J34" s="127"/>
      <c r="K34" s="127"/>
      <c r="L34" s="127"/>
      <c r="M34" s="111"/>
      <c r="O34" s="631"/>
      <c r="P34" s="112"/>
      <c r="Q34" s="113"/>
      <c r="R34" s="114"/>
      <c r="S34" s="114"/>
      <c r="T34" s="114">
        <f t="shared" si="1"/>
        <v>0</v>
      </c>
      <c r="V34" s="108"/>
      <c r="W34" s="122"/>
      <c r="Y34" s="126"/>
      <c r="Z34" s="109"/>
      <c r="AB34" s="108"/>
      <c r="AC34" s="122">
        <f t="shared" si="2"/>
        <v>0</v>
      </c>
    </row>
    <row r="35" spans="2:29">
      <c r="B35" s="625"/>
      <c r="C35" s="126"/>
      <c r="D35" s="108"/>
      <c r="E35" s="109"/>
      <c r="F35" s="110">
        <v>0</v>
      </c>
      <c r="G35" s="138">
        <f t="shared" si="0"/>
        <v>0</v>
      </c>
      <c r="H35" s="30"/>
      <c r="I35" s="629"/>
      <c r="J35" s="128"/>
      <c r="K35" s="129"/>
      <c r="L35" s="129"/>
      <c r="M35" s="111"/>
      <c r="O35" s="632"/>
      <c r="P35" s="130"/>
      <c r="Q35" s="131"/>
      <c r="R35" s="132"/>
      <c r="S35" s="133"/>
      <c r="T35" s="114">
        <f t="shared" si="1"/>
        <v>0</v>
      </c>
      <c r="V35" s="108"/>
      <c r="W35" s="122"/>
      <c r="Y35" s="126"/>
      <c r="Z35" s="109"/>
      <c r="AB35" s="108"/>
      <c r="AC35" s="122">
        <f t="shared" si="2"/>
        <v>0</v>
      </c>
    </row>
    <row r="36" spans="2:29">
      <c r="B36" s="626"/>
      <c r="C36" s="126"/>
      <c r="D36" s="108"/>
      <c r="E36" s="109"/>
      <c r="F36" s="110">
        <v>0</v>
      </c>
      <c r="G36" s="138">
        <f t="shared" si="0"/>
        <v>0</v>
      </c>
      <c r="H36" s="30"/>
      <c r="R36" s="134"/>
      <c r="V36" s="108"/>
      <c r="W36" s="122"/>
      <c r="Y36" s="126"/>
      <c r="Z36" s="109"/>
      <c r="AB36" s="108"/>
      <c r="AC36" s="122">
        <f t="shared" si="2"/>
        <v>0</v>
      </c>
    </row>
    <row r="37" spans="2:29">
      <c r="B37" s="115" t="s">
        <v>26</v>
      </c>
      <c r="C37" s="134"/>
      <c r="D37" s="135">
        <f>SUM(D4:D36)</f>
        <v>150</v>
      </c>
      <c r="E37" s="136">
        <f>G37/D37</f>
        <v>12.087619999999999</v>
      </c>
      <c r="F37" s="137"/>
      <c r="G37" s="138">
        <f>SUM(G4:G36)</f>
        <v>1813.1429999999998</v>
      </c>
      <c r="V37" s="108"/>
      <c r="W37" s="122"/>
      <c r="Y37" s="126"/>
      <c r="Z37" s="109"/>
      <c r="AB37" s="108"/>
      <c r="AC37" s="122">
        <f t="shared" si="2"/>
        <v>0</v>
      </c>
    </row>
    <row r="38" spans="2:29">
      <c r="E38" s="139" t="s">
        <v>27</v>
      </c>
      <c r="W38" s="140">
        <f>SUM(W5:W37)</f>
        <v>256.52999999999997</v>
      </c>
      <c r="Z38" s="140">
        <f>SUM(Z5:Z37)</f>
        <v>0</v>
      </c>
    </row>
  </sheetData>
  <mergeCells count="10">
    <mergeCell ref="B4:B36"/>
    <mergeCell ref="I4:I35"/>
    <mergeCell ref="O4:O35"/>
    <mergeCell ref="B2:C2"/>
    <mergeCell ref="D2:G2"/>
    <mergeCell ref="B1:C1"/>
    <mergeCell ref="AB2:AC2"/>
    <mergeCell ref="V3:W3"/>
    <mergeCell ref="Y3:Z3"/>
    <mergeCell ref="AB3:AC3"/>
  </mergeCells>
  <hyperlinks>
    <hyperlink ref="B3" location="CARTEIRA!A1" display="CARTEIRA!A1" xr:uid="{00000000-0004-0000-0300-000000000000}"/>
    <hyperlink ref="V3:W3" location="DIVIDENDO!A1" display="DIVIDENDO" xr:uid="{00000000-0004-0000-0300-000001000000}"/>
  </hyperlinks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Planilha41">
    <tabColor theme="5"/>
  </sheetPr>
  <dimension ref="A1:AE64"/>
  <sheetViews>
    <sheetView zoomScale="80" zoomScaleNormal="80" workbookViewId="0">
      <pane xSplit="2" ySplit="3" topLeftCell="C44" activePane="bottomRight" state="frozen"/>
      <selection pane="bottomRight" activeCell="V61" sqref="V61"/>
      <selection pane="bottomLeft" activeCell="A4" sqref="A4"/>
      <selection pane="topRight" activeCell="C1" sqref="C1"/>
    </sheetView>
  </sheetViews>
  <sheetFormatPr defaultColWidth="0" defaultRowHeight="15"/>
  <cols>
    <col min="1" max="1" width="1.28515625" style="58" customWidth="1"/>
    <col min="2" max="2" width="9.140625" style="58" customWidth="1"/>
    <col min="3" max="3" width="11.7109375" style="58" bestFit="1" customWidth="1"/>
    <col min="4" max="4" width="9.140625" style="58" customWidth="1"/>
    <col min="5" max="5" width="13.85546875" style="58" customWidth="1"/>
    <col min="6" max="6" width="10.5703125" style="58" bestFit="1" customWidth="1"/>
    <col min="7" max="7" width="11.7109375" style="58" bestFit="1" customWidth="1"/>
    <col min="8" max="8" width="1.7109375" style="58" customWidth="1"/>
    <col min="9" max="9" width="9.140625" style="58" customWidth="1"/>
    <col min="10" max="10" width="11.7109375" style="58" bestFit="1" customWidth="1"/>
    <col min="11" max="11" width="9.140625" style="58" customWidth="1"/>
    <col min="12" max="12" width="10.85546875" style="58" bestFit="1" customWidth="1"/>
    <col min="13" max="13" width="11.7109375" style="58" bestFit="1" customWidth="1"/>
    <col min="14" max="14" width="1.28515625" style="58" customWidth="1"/>
    <col min="15" max="15" width="9.140625" style="58" customWidth="1"/>
    <col min="16" max="16" width="10.7109375" style="58" bestFit="1" customWidth="1"/>
    <col min="17" max="18" width="9.140625" style="58" customWidth="1"/>
    <col min="19" max="19" width="10.28515625" style="58" bestFit="1" customWidth="1"/>
    <col min="20" max="20" width="10.140625" style="58" bestFit="1" customWidth="1"/>
    <col min="21" max="21" width="2.42578125" style="58" customWidth="1"/>
    <col min="22" max="22" width="11.7109375" style="58" bestFit="1" customWidth="1"/>
    <col min="23" max="23" width="9.5703125" style="58" bestFit="1" customWidth="1"/>
    <col min="24" max="24" width="1.42578125" style="58" customWidth="1"/>
    <col min="25" max="25" width="2" style="58" customWidth="1"/>
    <col min="26" max="26" width="10.7109375" style="58" bestFit="1" customWidth="1"/>
    <col min="27" max="27" width="10.140625" style="58" bestFit="1" customWidth="1"/>
    <col min="28" max="28" width="9.140625" style="58" customWidth="1"/>
    <col min="29" max="31" width="0" style="58" hidden="1" customWidth="1"/>
    <col min="32" max="16384" width="9.140625" style="58" hidden="1"/>
  </cols>
  <sheetData>
    <row r="1" spans="2:28" ht="9.75" customHeight="1"/>
    <row r="2" spans="2:28">
      <c r="B2" s="613" t="s">
        <v>151</v>
      </c>
      <c r="C2" s="614"/>
      <c r="D2" s="617" t="s">
        <v>138</v>
      </c>
      <c r="E2" s="618"/>
      <c r="F2" s="618"/>
      <c r="G2" s="618"/>
      <c r="M2" s="59" t="s">
        <v>2</v>
      </c>
      <c r="S2" s="60" t="s">
        <v>3</v>
      </c>
      <c r="T2" s="336" t="s">
        <v>4</v>
      </c>
      <c r="V2" s="650" t="s">
        <v>17</v>
      </c>
      <c r="W2" s="650"/>
      <c r="Z2" s="603" t="s">
        <v>5</v>
      </c>
      <c r="AA2" s="603"/>
    </row>
    <row r="3" spans="2:28" ht="30" customHeight="1">
      <c r="B3" s="22" t="s">
        <v>152</v>
      </c>
      <c r="C3" s="329" t="s">
        <v>7</v>
      </c>
      <c r="D3" s="329" t="s">
        <v>8</v>
      </c>
      <c r="E3" s="329" t="s">
        <v>9</v>
      </c>
      <c r="F3" s="329" t="s">
        <v>10</v>
      </c>
      <c r="G3" s="328" t="s">
        <v>11</v>
      </c>
      <c r="I3" s="61" t="str">
        <f>(B3)</f>
        <v>XPML11</v>
      </c>
      <c r="J3" s="329" t="s">
        <v>7</v>
      </c>
      <c r="K3" s="329" t="s">
        <v>8</v>
      </c>
      <c r="L3" s="329" t="s">
        <v>9</v>
      </c>
      <c r="M3" s="329" t="s">
        <v>12</v>
      </c>
      <c r="O3" s="61" t="str">
        <f>(B3)</f>
        <v>XPML11</v>
      </c>
      <c r="P3" s="328" t="s">
        <v>13</v>
      </c>
      <c r="Q3" s="329" t="s">
        <v>8</v>
      </c>
      <c r="R3" s="328" t="s">
        <v>14</v>
      </c>
      <c r="S3" s="329" t="s">
        <v>15</v>
      </c>
      <c r="T3" s="329" t="s">
        <v>16</v>
      </c>
      <c r="V3" s="52" t="s">
        <v>22</v>
      </c>
      <c r="W3" s="52" t="s">
        <v>23</v>
      </c>
      <c r="Y3" s="62"/>
      <c r="Z3" s="606" t="s">
        <v>20</v>
      </c>
      <c r="AA3" s="606"/>
    </row>
    <row r="4" spans="2:28">
      <c r="B4" s="607" t="s">
        <v>21</v>
      </c>
      <c r="C4" s="70">
        <v>43759</v>
      </c>
      <c r="D4" s="52">
        <v>1</v>
      </c>
      <c r="E4" s="51">
        <v>114.19</v>
      </c>
      <c r="F4" s="66">
        <v>0</v>
      </c>
      <c r="G4" s="51">
        <f>(E4*D4)+F4</f>
        <v>114.19</v>
      </c>
      <c r="H4" s="60"/>
      <c r="I4" s="596" t="s">
        <v>2</v>
      </c>
      <c r="J4" s="432">
        <v>2019</v>
      </c>
      <c r="K4" s="141">
        <v>2</v>
      </c>
      <c r="L4" s="429">
        <f>M4/K4</f>
        <v>118.455</v>
      </c>
      <c r="M4" s="402">
        <v>236.91</v>
      </c>
      <c r="O4" s="600" t="s">
        <v>4</v>
      </c>
      <c r="P4" s="67"/>
      <c r="Q4" s="57"/>
      <c r="R4" s="68"/>
      <c r="S4" s="68"/>
      <c r="T4" s="68">
        <f t="shared" ref="T4:T35" si="0">(R4*Q4)+S4</f>
        <v>0</v>
      </c>
      <c r="V4" s="75">
        <v>43794</v>
      </c>
      <c r="W4" s="76">
        <v>0.59</v>
      </c>
      <c r="Y4" s="336"/>
      <c r="Z4" s="52" t="s">
        <v>25</v>
      </c>
      <c r="AA4" s="52" t="s">
        <v>23</v>
      </c>
      <c r="AB4" s="69"/>
    </row>
    <row r="5" spans="2:28">
      <c r="B5" s="608"/>
      <c r="C5" s="70">
        <v>43798</v>
      </c>
      <c r="D5" s="52">
        <v>1</v>
      </c>
      <c r="E5" s="51">
        <v>122.72</v>
      </c>
      <c r="F5" s="66">
        <v>0</v>
      </c>
      <c r="G5" s="51">
        <f t="shared" ref="G5:G36" si="1">(E5*D5)+F5</f>
        <v>122.72</v>
      </c>
      <c r="H5" s="60"/>
      <c r="I5" s="597"/>
      <c r="J5" s="432">
        <v>2020</v>
      </c>
      <c r="K5" s="423">
        <v>6</v>
      </c>
      <c r="L5" s="428">
        <v>113.31</v>
      </c>
      <c r="M5" s="425">
        <v>679.85</v>
      </c>
      <c r="O5" s="601"/>
      <c r="P5" s="73"/>
      <c r="Q5" s="46"/>
      <c r="R5" s="74"/>
      <c r="S5" s="74"/>
      <c r="T5" s="68">
        <f t="shared" si="0"/>
        <v>0</v>
      </c>
      <c r="V5" s="75">
        <v>43822</v>
      </c>
      <c r="W5" s="76">
        <v>1.04</v>
      </c>
      <c r="Y5" s="336"/>
      <c r="Z5" s="75"/>
      <c r="AA5" s="76">
        <f t="shared" ref="AA5:AA37" si="2">(T4)</f>
        <v>0</v>
      </c>
    </row>
    <row r="6" spans="2:28">
      <c r="B6" s="608"/>
      <c r="C6" s="70">
        <v>43887</v>
      </c>
      <c r="D6" s="52">
        <v>1</v>
      </c>
      <c r="E6" s="51">
        <v>130.19999999999999</v>
      </c>
      <c r="F6" s="66">
        <v>0</v>
      </c>
      <c r="G6" s="51">
        <f t="shared" si="1"/>
        <v>130.19999999999999</v>
      </c>
      <c r="H6" s="60"/>
      <c r="I6" s="597"/>
      <c r="J6" s="432">
        <v>2021</v>
      </c>
      <c r="K6" s="423">
        <v>6</v>
      </c>
      <c r="L6" s="428">
        <v>113.31</v>
      </c>
      <c r="M6" s="425">
        <v>679.85</v>
      </c>
      <c r="O6" s="601"/>
      <c r="P6" s="67"/>
      <c r="Q6" s="57"/>
      <c r="R6" s="68"/>
      <c r="S6" s="68"/>
      <c r="T6" s="68">
        <f t="shared" si="0"/>
        <v>0</v>
      </c>
      <c r="V6" s="201">
        <f>SUM(W4:W5)</f>
        <v>1.63</v>
      </c>
      <c r="W6" s="170"/>
      <c r="Y6" s="336"/>
      <c r="Z6" s="78"/>
      <c r="AA6" s="76">
        <f t="shared" si="2"/>
        <v>0</v>
      </c>
    </row>
    <row r="7" spans="2:28">
      <c r="B7" s="608"/>
      <c r="C7" s="70">
        <v>44004</v>
      </c>
      <c r="D7" s="52">
        <v>1</v>
      </c>
      <c r="E7" s="51">
        <v>105.8</v>
      </c>
      <c r="F7" s="66">
        <v>0</v>
      </c>
      <c r="G7" s="51">
        <f t="shared" si="1"/>
        <v>105.8</v>
      </c>
      <c r="H7" s="60"/>
      <c r="I7" s="597"/>
      <c r="J7" s="432">
        <v>2022</v>
      </c>
      <c r="K7" s="423">
        <v>9</v>
      </c>
      <c r="L7" s="423">
        <v>107.84</v>
      </c>
      <c r="M7" s="425">
        <v>970.53</v>
      </c>
      <c r="O7" s="601"/>
      <c r="P7" s="67"/>
      <c r="Q7" s="57"/>
      <c r="R7" s="68"/>
      <c r="S7" s="68"/>
      <c r="T7" s="68">
        <f t="shared" si="0"/>
        <v>0</v>
      </c>
      <c r="V7" s="75">
        <v>43854</v>
      </c>
      <c r="W7" s="76">
        <v>1.22</v>
      </c>
      <c r="Z7" s="52"/>
      <c r="AA7" s="76">
        <f t="shared" si="2"/>
        <v>0</v>
      </c>
    </row>
    <row r="8" spans="2:28">
      <c r="B8" s="608"/>
      <c r="C8" s="70">
        <v>44018</v>
      </c>
      <c r="D8" s="52">
        <v>2</v>
      </c>
      <c r="E8" s="51">
        <v>103.4</v>
      </c>
      <c r="F8" s="66">
        <v>0.14000000000000001</v>
      </c>
      <c r="G8" s="51">
        <f t="shared" si="1"/>
        <v>206.94</v>
      </c>
      <c r="H8" s="60"/>
      <c r="I8" s="597"/>
      <c r="J8" s="432"/>
      <c r="K8" s="423"/>
      <c r="L8" s="423"/>
      <c r="M8" s="425"/>
      <c r="O8" s="601"/>
      <c r="P8" s="67"/>
      <c r="Q8" s="57"/>
      <c r="R8" s="68"/>
      <c r="S8" s="68"/>
      <c r="T8" s="68">
        <f t="shared" si="0"/>
        <v>0</v>
      </c>
      <c r="V8" s="75">
        <v>43882</v>
      </c>
      <c r="W8" s="76">
        <v>1</v>
      </c>
      <c r="Z8" s="52"/>
      <c r="AA8" s="76">
        <f t="shared" si="2"/>
        <v>0</v>
      </c>
    </row>
    <row r="9" spans="2:28">
      <c r="B9" s="608"/>
      <c r="C9" s="70">
        <v>44774</v>
      </c>
      <c r="D9" s="52">
        <v>2</v>
      </c>
      <c r="E9" s="51">
        <v>93.9</v>
      </c>
      <c r="F9" s="66">
        <v>0</v>
      </c>
      <c r="G9" s="51">
        <f t="shared" si="1"/>
        <v>187.8</v>
      </c>
      <c r="H9" s="60"/>
      <c r="I9" s="597"/>
      <c r="J9" s="432"/>
      <c r="K9" s="423"/>
      <c r="L9" s="423"/>
      <c r="M9" s="425"/>
      <c r="O9" s="601"/>
      <c r="P9" s="67"/>
      <c r="Q9" s="57"/>
      <c r="R9" s="68"/>
      <c r="S9" s="68"/>
      <c r="T9" s="68">
        <f t="shared" si="0"/>
        <v>0</v>
      </c>
      <c r="V9" s="75">
        <v>44007</v>
      </c>
      <c r="W9" s="76">
        <v>0.81</v>
      </c>
      <c r="Z9" s="52"/>
      <c r="AA9" s="76">
        <f t="shared" si="2"/>
        <v>0</v>
      </c>
    </row>
    <row r="10" spans="2:28">
      <c r="B10" s="608"/>
      <c r="C10" s="75" t="s">
        <v>153</v>
      </c>
      <c r="D10" s="52">
        <v>1</v>
      </c>
      <c r="E10" s="51">
        <v>102.88</v>
      </c>
      <c r="F10" s="66">
        <v>0</v>
      </c>
      <c r="G10" s="51">
        <f t="shared" si="1"/>
        <v>102.88</v>
      </c>
      <c r="H10" s="60"/>
      <c r="I10" s="597"/>
      <c r="J10" s="432"/>
      <c r="K10" s="423"/>
      <c r="L10" s="423"/>
      <c r="M10" s="425"/>
      <c r="O10" s="601"/>
      <c r="P10" s="67"/>
      <c r="Q10" s="57"/>
      <c r="R10" s="68"/>
      <c r="S10" s="68"/>
      <c r="T10" s="68">
        <f t="shared" si="0"/>
        <v>0</v>
      </c>
      <c r="V10" s="75">
        <v>44036</v>
      </c>
      <c r="W10" s="76">
        <v>2.4900000000000002</v>
      </c>
      <c r="Z10" s="52"/>
      <c r="AA10" s="76">
        <f t="shared" si="2"/>
        <v>0</v>
      </c>
    </row>
    <row r="11" spans="2:28">
      <c r="B11" s="608"/>
      <c r="C11" s="52"/>
      <c r="D11" s="52"/>
      <c r="E11" s="325"/>
      <c r="F11" s="66">
        <v>0</v>
      </c>
      <c r="G11" s="51">
        <f t="shared" si="1"/>
        <v>0</v>
      </c>
      <c r="H11" s="60"/>
      <c r="I11" s="597"/>
      <c r="J11" s="432"/>
      <c r="K11" s="423"/>
      <c r="L11" s="423"/>
      <c r="M11" s="425"/>
      <c r="O11" s="601"/>
      <c r="P11" s="67"/>
      <c r="Q11" s="57"/>
      <c r="R11" s="68"/>
      <c r="S11" s="68"/>
      <c r="T11" s="68">
        <f t="shared" si="0"/>
        <v>0</v>
      </c>
      <c r="V11" s="75">
        <v>44068</v>
      </c>
      <c r="W11" s="76">
        <v>0.18</v>
      </c>
      <c r="Z11" s="52"/>
      <c r="AA11" s="76">
        <f t="shared" si="2"/>
        <v>0</v>
      </c>
    </row>
    <row r="12" spans="2:28">
      <c r="B12" s="608"/>
      <c r="C12" s="52"/>
      <c r="D12" s="52"/>
      <c r="E12" s="325"/>
      <c r="F12" s="66">
        <v>0</v>
      </c>
      <c r="G12" s="51">
        <f t="shared" si="1"/>
        <v>0</v>
      </c>
      <c r="H12" s="60"/>
      <c r="I12" s="597"/>
      <c r="J12" s="432"/>
      <c r="K12" s="423"/>
      <c r="L12" s="423"/>
      <c r="M12" s="425"/>
      <c r="O12" s="601"/>
      <c r="P12" s="67"/>
      <c r="Q12" s="57"/>
      <c r="R12" s="68"/>
      <c r="S12" s="68"/>
      <c r="T12" s="68">
        <f t="shared" si="0"/>
        <v>0</v>
      </c>
      <c r="V12" s="75">
        <v>44099</v>
      </c>
      <c r="W12" s="76">
        <v>1.08</v>
      </c>
      <c r="Z12" s="52"/>
      <c r="AA12" s="76">
        <f t="shared" si="2"/>
        <v>0</v>
      </c>
    </row>
    <row r="13" spans="2:28">
      <c r="B13" s="608"/>
      <c r="C13" s="52"/>
      <c r="D13" s="52"/>
      <c r="E13" s="325"/>
      <c r="F13" s="66">
        <v>0</v>
      </c>
      <c r="G13" s="51">
        <f t="shared" si="1"/>
        <v>0</v>
      </c>
      <c r="H13" s="60"/>
      <c r="I13" s="597"/>
      <c r="J13" s="432"/>
      <c r="K13" s="423"/>
      <c r="L13" s="423"/>
      <c r="M13" s="425"/>
      <c r="O13" s="601"/>
      <c r="P13" s="67"/>
      <c r="Q13" s="57"/>
      <c r="R13" s="68"/>
      <c r="S13" s="68"/>
      <c r="T13" s="68">
        <f t="shared" si="0"/>
        <v>0</v>
      </c>
      <c r="V13" s="75">
        <v>44127</v>
      </c>
      <c r="W13" s="76">
        <v>1.56</v>
      </c>
      <c r="Z13" s="52"/>
      <c r="AA13" s="76">
        <f t="shared" si="2"/>
        <v>0</v>
      </c>
    </row>
    <row r="14" spans="2:28">
      <c r="B14" s="608"/>
      <c r="C14" s="52"/>
      <c r="D14" s="52"/>
      <c r="E14" s="325"/>
      <c r="F14" s="66">
        <v>0</v>
      </c>
      <c r="G14" s="51">
        <f t="shared" si="1"/>
        <v>0</v>
      </c>
      <c r="H14" s="60"/>
      <c r="I14" s="597"/>
      <c r="J14" s="432"/>
      <c r="K14" s="423"/>
      <c r="L14" s="423"/>
      <c r="M14" s="425"/>
      <c r="O14" s="601"/>
      <c r="P14" s="67"/>
      <c r="Q14" s="57"/>
      <c r="R14" s="68"/>
      <c r="S14" s="68"/>
      <c r="T14" s="68">
        <f t="shared" si="0"/>
        <v>0</v>
      </c>
      <c r="V14" s="75">
        <v>44160</v>
      </c>
      <c r="W14" s="76">
        <v>2.52</v>
      </c>
      <c r="Z14" s="52"/>
      <c r="AA14" s="76">
        <f t="shared" si="2"/>
        <v>0</v>
      </c>
    </row>
    <row r="15" spans="2:28">
      <c r="B15" s="608"/>
      <c r="C15" s="52"/>
      <c r="D15" s="52"/>
      <c r="E15" s="325"/>
      <c r="F15" s="66">
        <v>0</v>
      </c>
      <c r="G15" s="51">
        <f t="shared" si="1"/>
        <v>0</v>
      </c>
      <c r="H15" s="60"/>
      <c r="I15" s="597"/>
      <c r="J15" s="432"/>
      <c r="K15" s="423"/>
      <c r="L15" s="423"/>
      <c r="M15" s="425"/>
      <c r="O15" s="601"/>
      <c r="P15" s="67"/>
      <c r="Q15" s="57"/>
      <c r="R15" s="68"/>
      <c r="S15" s="68"/>
      <c r="T15" s="68">
        <f t="shared" si="0"/>
        <v>0</v>
      </c>
      <c r="V15" s="75">
        <v>44188</v>
      </c>
      <c r="W15" s="76">
        <v>2.7</v>
      </c>
      <c r="Z15" s="52"/>
      <c r="AA15" s="76">
        <f t="shared" si="2"/>
        <v>0</v>
      </c>
    </row>
    <row r="16" spans="2:28">
      <c r="B16" s="608"/>
      <c r="C16" s="52"/>
      <c r="D16" s="52"/>
      <c r="E16" s="325"/>
      <c r="F16" s="66">
        <v>0</v>
      </c>
      <c r="G16" s="51">
        <f t="shared" si="1"/>
        <v>0</v>
      </c>
      <c r="H16" s="60"/>
      <c r="I16" s="597"/>
      <c r="J16" s="432"/>
      <c r="K16" s="423"/>
      <c r="L16" s="423"/>
      <c r="M16" s="425"/>
      <c r="O16" s="601"/>
      <c r="P16" s="67"/>
      <c r="Q16" s="57"/>
      <c r="R16" s="68"/>
      <c r="S16" s="68"/>
      <c r="T16" s="68">
        <f t="shared" si="0"/>
        <v>0</v>
      </c>
      <c r="V16" s="201">
        <f>SUM(W7:W15)</f>
        <v>13.559999999999999</v>
      </c>
      <c r="W16" s="96"/>
      <c r="Z16" s="52"/>
      <c r="AA16" s="76">
        <f t="shared" si="2"/>
        <v>0</v>
      </c>
    </row>
    <row r="17" spans="2:27">
      <c r="B17" s="608"/>
      <c r="C17" s="52"/>
      <c r="D17" s="52"/>
      <c r="E17" s="325"/>
      <c r="F17" s="66">
        <v>0</v>
      </c>
      <c r="G17" s="51">
        <f t="shared" si="1"/>
        <v>0</v>
      </c>
      <c r="H17" s="60"/>
      <c r="I17" s="597"/>
      <c r="J17" s="432"/>
      <c r="K17" s="423"/>
      <c r="L17" s="423"/>
      <c r="M17" s="425"/>
      <c r="O17" s="601"/>
      <c r="P17" s="67"/>
      <c r="Q17" s="57"/>
      <c r="R17" s="68"/>
      <c r="S17" s="68"/>
      <c r="T17" s="68">
        <f t="shared" si="0"/>
        <v>0</v>
      </c>
      <c r="V17" s="75">
        <v>44218</v>
      </c>
      <c r="W17" s="76">
        <v>4.0599999999999996</v>
      </c>
      <c r="Z17" s="52"/>
      <c r="AA17" s="76">
        <f t="shared" si="2"/>
        <v>0</v>
      </c>
    </row>
    <row r="18" spans="2:27">
      <c r="B18" s="608"/>
      <c r="C18" s="52"/>
      <c r="D18" s="52"/>
      <c r="E18" s="325"/>
      <c r="F18" s="66">
        <v>0</v>
      </c>
      <c r="G18" s="51">
        <f t="shared" si="1"/>
        <v>0</v>
      </c>
      <c r="H18" s="60"/>
      <c r="I18" s="597"/>
      <c r="J18" s="432"/>
      <c r="K18" s="423"/>
      <c r="L18" s="423"/>
      <c r="M18" s="425"/>
      <c r="O18" s="601"/>
      <c r="P18" s="67"/>
      <c r="Q18" s="57"/>
      <c r="R18" s="68"/>
      <c r="S18" s="68"/>
      <c r="T18" s="68">
        <f t="shared" si="0"/>
        <v>0</v>
      </c>
      <c r="V18" s="75">
        <v>44239</v>
      </c>
      <c r="W18" s="76">
        <v>0.36</v>
      </c>
      <c r="Z18" s="52"/>
      <c r="AA18" s="76">
        <f t="shared" si="2"/>
        <v>0</v>
      </c>
    </row>
    <row r="19" spans="2:27">
      <c r="B19" s="608"/>
      <c r="C19" s="52"/>
      <c r="D19" s="52"/>
      <c r="E19" s="325"/>
      <c r="F19" s="66">
        <v>0</v>
      </c>
      <c r="G19" s="51">
        <f t="shared" si="1"/>
        <v>0</v>
      </c>
      <c r="H19" s="60"/>
      <c r="I19" s="597"/>
      <c r="J19" s="432"/>
      <c r="K19" s="423"/>
      <c r="L19" s="423"/>
      <c r="M19" s="425"/>
      <c r="O19" s="601"/>
      <c r="P19" s="67"/>
      <c r="Q19" s="57"/>
      <c r="R19" s="68"/>
      <c r="S19" s="68"/>
      <c r="T19" s="68">
        <f t="shared" si="0"/>
        <v>0</v>
      </c>
      <c r="V19" s="75">
        <v>44252</v>
      </c>
      <c r="W19" s="76">
        <v>2.1</v>
      </c>
      <c r="Z19" s="52"/>
      <c r="AA19" s="76">
        <f t="shared" si="2"/>
        <v>0</v>
      </c>
    </row>
    <row r="20" spans="2:27">
      <c r="B20" s="608"/>
      <c r="C20" s="52"/>
      <c r="D20" s="52"/>
      <c r="E20" s="325"/>
      <c r="F20" s="66">
        <v>0</v>
      </c>
      <c r="G20" s="51">
        <f t="shared" si="1"/>
        <v>0</v>
      </c>
      <c r="H20" s="60"/>
      <c r="I20" s="597"/>
      <c r="J20" s="432"/>
      <c r="K20" s="423"/>
      <c r="L20" s="423"/>
      <c r="M20" s="425"/>
      <c r="O20" s="601"/>
      <c r="P20" s="67"/>
      <c r="Q20" s="57"/>
      <c r="R20" s="68"/>
      <c r="S20" s="68"/>
      <c r="T20" s="68">
        <f t="shared" si="0"/>
        <v>0</v>
      </c>
      <c r="V20" s="75">
        <v>44280</v>
      </c>
      <c r="W20" s="76">
        <v>1.5</v>
      </c>
      <c r="Z20" s="52"/>
      <c r="AA20" s="76">
        <f t="shared" si="2"/>
        <v>0</v>
      </c>
    </row>
    <row r="21" spans="2:27">
      <c r="B21" s="608"/>
      <c r="C21" s="52"/>
      <c r="D21" s="52"/>
      <c r="E21" s="325"/>
      <c r="F21" s="66">
        <v>0</v>
      </c>
      <c r="G21" s="51">
        <f t="shared" si="1"/>
        <v>0</v>
      </c>
      <c r="H21" s="60"/>
      <c r="I21" s="597"/>
      <c r="J21" s="432"/>
      <c r="K21" s="423"/>
      <c r="L21" s="423"/>
      <c r="M21" s="425"/>
      <c r="O21" s="601"/>
      <c r="P21" s="67"/>
      <c r="Q21" s="57"/>
      <c r="R21" s="68"/>
      <c r="S21" s="68"/>
      <c r="T21" s="68">
        <f t="shared" si="0"/>
        <v>0</v>
      </c>
      <c r="V21" s="75">
        <v>44309</v>
      </c>
      <c r="W21" s="76">
        <v>0.9</v>
      </c>
      <c r="Z21" s="52"/>
      <c r="AA21" s="76">
        <f t="shared" si="2"/>
        <v>0</v>
      </c>
    </row>
    <row r="22" spans="2:27">
      <c r="B22" s="608"/>
      <c r="C22" s="52"/>
      <c r="D22" s="52"/>
      <c r="E22" s="325"/>
      <c r="F22" s="66">
        <v>0</v>
      </c>
      <c r="G22" s="51">
        <f t="shared" si="1"/>
        <v>0</v>
      </c>
      <c r="H22" s="60"/>
      <c r="I22" s="597"/>
      <c r="J22" s="432"/>
      <c r="K22" s="423"/>
      <c r="L22" s="423"/>
      <c r="M22" s="425"/>
      <c r="O22" s="601"/>
      <c r="P22" s="67"/>
      <c r="Q22" s="57"/>
      <c r="R22" s="68"/>
      <c r="S22" s="68"/>
      <c r="T22" s="68">
        <f t="shared" si="0"/>
        <v>0</v>
      </c>
      <c r="V22" s="75">
        <v>44341</v>
      </c>
      <c r="W22" s="76">
        <v>1.8</v>
      </c>
      <c r="Z22" s="52"/>
      <c r="AA22" s="76">
        <f t="shared" si="2"/>
        <v>0</v>
      </c>
    </row>
    <row r="23" spans="2:27">
      <c r="B23" s="608"/>
      <c r="C23" s="52"/>
      <c r="D23" s="52"/>
      <c r="E23" s="325"/>
      <c r="F23" s="66">
        <v>0</v>
      </c>
      <c r="G23" s="51">
        <f t="shared" si="1"/>
        <v>0</v>
      </c>
      <c r="H23" s="60"/>
      <c r="I23" s="597"/>
      <c r="J23" s="432"/>
      <c r="K23" s="423"/>
      <c r="L23" s="423"/>
      <c r="M23" s="425"/>
      <c r="O23" s="601"/>
      <c r="P23" s="67"/>
      <c r="Q23" s="57"/>
      <c r="R23" s="68"/>
      <c r="S23" s="68"/>
      <c r="T23" s="68">
        <f t="shared" si="0"/>
        <v>0</v>
      </c>
      <c r="V23" s="75">
        <v>44372</v>
      </c>
      <c r="W23" s="76">
        <v>2.4</v>
      </c>
      <c r="Z23" s="52"/>
      <c r="AA23" s="76">
        <f t="shared" si="2"/>
        <v>0</v>
      </c>
    </row>
    <row r="24" spans="2:27">
      <c r="B24" s="608"/>
      <c r="C24" s="52"/>
      <c r="D24" s="52"/>
      <c r="E24" s="325"/>
      <c r="F24" s="66">
        <v>0</v>
      </c>
      <c r="G24" s="51">
        <f t="shared" si="1"/>
        <v>0</v>
      </c>
      <c r="H24" s="60"/>
      <c r="I24" s="597"/>
      <c r="J24" s="432"/>
      <c r="K24" s="423"/>
      <c r="L24" s="423"/>
      <c r="M24" s="425"/>
      <c r="O24" s="601"/>
      <c r="P24" s="67"/>
      <c r="Q24" s="57"/>
      <c r="R24" s="68"/>
      <c r="S24" s="68"/>
      <c r="T24" s="68">
        <f t="shared" si="0"/>
        <v>0</v>
      </c>
      <c r="V24" s="75">
        <v>44400</v>
      </c>
      <c r="W24" s="76">
        <v>3.12</v>
      </c>
      <c r="Z24" s="52"/>
      <c r="AA24" s="76">
        <f t="shared" si="2"/>
        <v>0</v>
      </c>
    </row>
    <row r="25" spans="2:27">
      <c r="B25" s="608"/>
      <c r="C25" s="52"/>
      <c r="D25" s="52"/>
      <c r="E25" s="325"/>
      <c r="F25" s="66">
        <v>0</v>
      </c>
      <c r="G25" s="51">
        <f t="shared" si="1"/>
        <v>0</v>
      </c>
      <c r="H25" s="60"/>
      <c r="I25" s="597"/>
      <c r="J25" s="432"/>
      <c r="K25" s="423"/>
      <c r="L25" s="423"/>
      <c r="M25" s="425"/>
      <c r="O25" s="601"/>
      <c r="P25" s="67"/>
      <c r="Q25" s="57"/>
      <c r="R25" s="68"/>
      <c r="S25" s="68"/>
      <c r="T25" s="68">
        <f t="shared" si="0"/>
        <v>0</v>
      </c>
      <c r="V25" s="75">
        <v>44433</v>
      </c>
      <c r="W25" s="76">
        <v>3.6</v>
      </c>
      <c r="Z25" s="52"/>
      <c r="AA25" s="76">
        <f t="shared" si="2"/>
        <v>0</v>
      </c>
    </row>
    <row r="26" spans="2:27">
      <c r="B26" s="608"/>
      <c r="C26" s="52"/>
      <c r="D26" s="52"/>
      <c r="E26" s="325"/>
      <c r="F26" s="66">
        <v>0</v>
      </c>
      <c r="G26" s="51">
        <f t="shared" si="1"/>
        <v>0</v>
      </c>
      <c r="H26" s="60"/>
      <c r="I26" s="597"/>
      <c r="J26" s="432"/>
      <c r="K26" s="423"/>
      <c r="L26" s="423"/>
      <c r="M26" s="425"/>
      <c r="O26" s="601"/>
      <c r="P26" s="67"/>
      <c r="Q26" s="57"/>
      <c r="R26" s="68"/>
      <c r="S26" s="68"/>
      <c r="T26" s="68">
        <f t="shared" si="0"/>
        <v>0</v>
      </c>
      <c r="V26" s="75">
        <v>44463</v>
      </c>
      <c r="W26" s="76">
        <v>3.42</v>
      </c>
      <c r="Z26" s="52"/>
      <c r="AA26" s="76">
        <f t="shared" si="2"/>
        <v>0</v>
      </c>
    </row>
    <row r="27" spans="2:27">
      <c r="B27" s="608"/>
      <c r="C27" s="52"/>
      <c r="D27" s="52"/>
      <c r="E27" s="325"/>
      <c r="F27" s="66">
        <v>0</v>
      </c>
      <c r="G27" s="51">
        <f t="shared" si="1"/>
        <v>0</v>
      </c>
      <c r="H27" s="60"/>
      <c r="I27" s="597"/>
      <c r="J27" s="432"/>
      <c r="K27" s="423"/>
      <c r="L27" s="423"/>
      <c r="M27" s="425"/>
      <c r="O27" s="601"/>
      <c r="P27" s="67"/>
      <c r="Q27" s="57"/>
      <c r="R27" s="68"/>
      <c r="S27" s="68"/>
      <c r="T27" s="68">
        <f t="shared" si="0"/>
        <v>0</v>
      </c>
      <c r="V27" s="75">
        <v>44494</v>
      </c>
      <c r="W27" s="76">
        <v>3.42</v>
      </c>
      <c r="Z27" s="52"/>
      <c r="AA27" s="76">
        <f t="shared" si="2"/>
        <v>0</v>
      </c>
    </row>
    <row r="28" spans="2:27">
      <c r="B28" s="608"/>
      <c r="C28" s="52"/>
      <c r="D28" s="52"/>
      <c r="E28" s="325"/>
      <c r="F28" s="66">
        <v>0</v>
      </c>
      <c r="G28" s="51">
        <f t="shared" si="1"/>
        <v>0</v>
      </c>
      <c r="H28" s="60"/>
      <c r="I28" s="597"/>
      <c r="J28" s="432"/>
      <c r="K28" s="423"/>
      <c r="L28" s="423"/>
      <c r="M28" s="425"/>
      <c r="O28" s="601"/>
      <c r="P28" s="67"/>
      <c r="Q28" s="57"/>
      <c r="R28" s="68"/>
      <c r="S28" s="68"/>
      <c r="T28" s="68">
        <f t="shared" si="0"/>
        <v>0</v>
      </c>
      <c r="V28" s="75">
        <v>44516</v>
      </c>
      <c r="W28" s="76">
        <v>11.52</v>
      </c>
      <c r="Z28" s="52"/>
      <c r="AA28" s="76">
        <f t="shared" si="2"/>
        <v>0</v>
      </c>
    </row>
    <row r="29" spans="2:27">
      <c r="B29" s="608"/>
      <c r="C29" s="52"/>
      <c r="D29" s="52"/>
      <c r="E29" s="325"/>
      <c r="F29" s="66">
        <v>0</v>
      </c>
      <c r="G29" s="51">
        <f t="shared" si="1"/>
        <v>0</v>
      </c>
      <c r="H29" s="60"/>
      <c r="I29" s="597"/>
      <c r="J29" s="432"/>
      <c r="K29" s="423"/>
      <c r="L29" s="423"/>
      <c r="M29" s="425"/>
      <c r="O29" s="601"/>
      <c r="P29" s="67"/>
      <c r="Q29" s="57"/>
      <c r="R29" s="68"/>
      <c r="S29" s="68"/>
      <c r="T29" s="68">
        <f t="shared" si="0"/>
        <v>0</v>
      </c>
      <c r="V29" s="75">
        <v>44525</v>
      </c>
      <c r="W29" s="76">
        <v>3</v>
      </c>
      <c r="Z29" s="52"/>
      <c r="AA29" s="76">
        <f t="shared" si="2"/>
        <v>0</v>
      </c>
    </row>
    <row r="30" spans="2:27">
      <c r="B30" s="608"/>
      <c r="C30" s="52"/>
      <c r="D30" s="52"/>
      <c r="E30" s="325"/>
      <c r="F30" s="66">
        <v>0</v>
      </c>
      <c r="G30" s="51">
        <f t="shared" si="1"/>
        <v>0</v>
      </c>
      <c r="H30" s="60"/>
      <c r="I30" s="597"/>
      <c r="J30" s="432"/>
      <c r="K30" s="423"/>
      <c r="L30" s="423"/>
      <c r="M30" s="425"/>
      <c r="O30" s="601"/>
      <c r="P30" s="67"/>
      <c r="Q30" s="57"/>
      <c r="R30" s="68"/>
      <c r="S30" s="68"/>
      <c r="T30" s="68">
        <f t="shared" si="0"/>
        <v>0</v>
      </c>
      <c r="V30" s="75">
        <v>44553</v>
      </c>
      <c r="W30" s="76">
        <v>3.3</v>
      </c>
      <c r="Z30" s="52"/>
      <c r="AA30" s="76">
        <f t="shared" si="2"/>
        <v>0</v>
      </c>
    </row>
    <row r="31" spans="2:27">
      <c r="B31" s="608"/>
      <c r="C31" s="52"/>
      <c r="D31" s="52"/>
      <c r="E31" s="325"/>
      <c r="F31" s="66">
        <v>0</v>
      </c>
      <c r="G31" s="51">
        <f t="shared" si="1"/>
        <v>0</v>
      </c>
      <c r="H31" s="60"/>
      <c r="I31" s="597"/>
      <c r="J31" s="432"/>
      <c r="K31" s="423"/>
      <c r="L31" s="423"/>
      <c r="M31" s="425"/>
      <c r="O31" s="601"/>
      <c r="P31" s="67"/>
      <c r="Q31" s="57"/>
      <c r="R31" s="68"/>
      <c r="S31" s="68"/>
      <c r="T31" s="68">
        <f t="shared" si="0"/>
        <v>0</v>
      </c>
      <c r="V31" s="201">
        <f>SUM(W17:W30)</f>
        <v>44.5</v>
      </c>
      <c r="W31" s="364"/>
      <c r="Z31" s="52"/>
      <c r="AA31" s="76">
        <f t="shared" si="2"/>
        <v>0</v>
      </c>
    </row>
    <row r="32" spans="2:27">
      <c r="B32" s="608"/>
      <c r="C32" s="52"/>
      <c r="D32" s="52"/>
      <c r="E32" s="325"/>
      <c r="F32" s="66">
        <v>0</v>
      </c>
      <c r="G32" s="51">
        <f t="shared" si="1"/>
        <v>0</v>
      </c>
      <c r="H32" s="60"/>
      <c r="I32" s="597"/>
      <c r="J32" s="432"/>
      <c r="K32" s="423"/>
      <c r="L32" s="423"/>
      <c r="M32" s="425"/>
      <c r="O32" s="601"/>
      <c r="P32" s="67"/>
      <c r="Q32" s="57"/>
      <c r="R32" s="68"/>
      <c r="S32" s="68"/>
      <c r="T32" s="68">
        <f t="shared" si="0"/>
        <v>0</v>
      </c>
      <c r="V32" s="75">
        <v>44586</v>
      </c>
      <c r="W32" s="76">
        <v>5.0999999999999996</v>
      </c>
      <c r="Z32" s="52"/>
      <c r="AA32" s="76">
        <f t="shared" si="2"/>
        <v>0</v>
      </c>
    </row>
    <row r="33" spans="2:27">
      <c r="B33" s="608"/>
      <c r="C33" s="52"/>
      <c r="D33" s="52"/>
      <c r="E33" s="325"/>
      <c r="F33" s="66">
        <v>0</v>
      </c>
      <c r="G33" s="51">
        <f t="shared" si="1"/>
        <v>0</v>
      </c>
      <c r="H33" s="60"/>
      <c r="I33" s="597"/>
      <c r="J33" s="432"/>
      <c r="K33" s="423"/>
      <c r="L33" s="423"/>
      <c r="M33" s="425"/>
      <c r="O33" s="601"/>
      <c r="P33" s="67"/>
      <c r="Q33" s="57"/>
      <c r="R33" s="68"/>
      <c r="S33" s="68"/>
      <c r="T33" s="68">
        <f t="shared" si="0"/>
        <v>0</v>
      </c>
      <c r="V33" s="75">
        <v>44617</v>
      </c>
      <c r="W33" s="76">
        <v>3.6</v>
      </c>
      <c r="Z33" s="52"/>
      <c r="AA33" s="76">
        <f t="shared" si="2"/>
        <v>0</v>
      </c>
    </row>
    <row r="34" spans="2:27">
      <c r="B34" s="608"/>
      <c r="C34" s="52"/>
      <c r="D34" s="52"/>
      <c r="E34" s="325"/>
      <c r="F34" s="66">
        <v>0</v>
      </c>
      <c r="G34" s="51">
        <f t="shared" si="1"/>
        <v>0</v>
      </c>
      <c r="H34" s="60"/>
      <c r="I34" s="597"/>
      <c r="J34" s="432"/>
      <c r="K34" s="423"/>
      <c r="L34" s="423"/>
      <c r="M34" s="425"/>
      <c r="O34" s="601"/>
      <c r="P34" s="67"/>
      <c r="Q34" s="57"/>
      <c r="R34" s="68"/>
      <c r="S34" s="68"/>
      <c r="T34" s="68">
        <f t="shared" si="0"/>
        <v>0</v>
      </c>
      <c r="V34" s="75">
        <v>44645</v>
      </c>
      <c r="W34" s="76">
        <v>3.84</v>
      </c>
      <c r="Z34" s="52"/>
      <c r="AA34" s="76">
        <f t="shared" si="2"/>
        <v>0</v>
      </c>
    </row>
    <row r="35" spans="2:27">
      <c r="B35" s="608"/>
      <c r="C35" s="52"/>
      <c r="D35" s="52"/>
      <c r="E35" s="325"/>
      <c r="F35" s="66">
        <v>0</v>
      </c>
      <c r="G35" s="51">
        <f t="shared" si="1"/>
        <v>0</v>
      </c>
      <c r="H35" s="60"/>
      <c r="I35" s="598"/>
      <c r="J35" s="432"/>
      <c r="K35" s="423"/>
      <c r="L35" s="423"/>
      <c r="M35" s="425"/>
      <c r="O35" s="602"/>
      <c r="P35" s="85"/>
      <c r="Q35" s="86"/>
      <c r="R35" s="87"/>
      <c r="S35" s="88"/>
      <c r="T35" s="68">
        <f t="shared" si="0"/>
        <v>0</v>
      </c>
      <c r="V35" s="75">
        <v>44676</v>
      </c>
      <c r="W35" s="76">
        <v>3.96</v>
      </c>
      <c r="Z35" s="52"/>
      <c r="AA35" s="76">
        <f t="shared" si="2"/>
        <v>0</v>
      </c>
    </row>
    <row r="36" spans="2:27">
      <c r="B36" s="609"/>
      <c r="C36" s="52"/>
      <c r="D36" s="52"/>
      <c r="E36" s="325"/>
      <c r="F36" s="66">
        <v>0</v>
      </c>
      <c r="G36" s="51">
        <f t="shared" si="1"/>
        <v>0</v>
      </c>
      <c r="H36" s="60"/>
      <c r="R36" s="89"/>
      <c r="V36" s="468">
        <v>44706</v>
      </c>
      <c r="W36" s="469">
        <v>4.08</v>
      </c>
      <c r="Z36" s="52"/>
      <c r="AA36" s="76">
        <f t="shared" si="2"/>
        <v>0</v>
      </c>
    </row>
    <row r="37" spans="2:27">
      <c r="B37" s="69" t="s">
        <v>26</v>
      </c>
      <c r="C37" s="89"/>
      <c r="D37" s="333">
        <f>SUM(D4:D36)</f>
        <v>9</v>
      </c>
      <c r="E37" s="90">
        <f>G37/D37</f>
        <v>107.83666666666667</v>
      </c>
      <c r="F37" s="91"/>
      <c r="G37" s="92">
        <f>SUM(G4:G36)</f>
        <v>970.53000000000009</v>
      </c>
      <c r="V37" s="471">
        <v>44736</v>
      </c>
      <c r="W37" s="472">
        <v>4.08</v>
      </c>
      <c r="Z37" s="52"/>
      <c r="AA37" s="76">
        <f t="shared" si="2"/>
        <v>0</v>
      </c>
    </row>
    <row r="38" spans="2:27">
      <c r="E38" s="93" t="s">
        <v>27</v>
      </c>
      <c r="V38" s="471">
        <v>44767</v>
      </c>
      <c r="W38" s="472">
        <v>4.1399999999999997</v>
      </c>
    </row>
    <row r="39" spans="2:27">
      <c r="V39" s="471">
        <v>44798</v>
      </c>
      <c r="W39" s="472">
        <v>5.6</v>
      </c>
    </row>
    <row r="40" spans="2:27">
      <c r="V40" s="471">
        <v>44827</v>
      </c>
      <c r="W40" s="472">
        <v>5.84</v>
      </c>
    </row>
    <row r="41" spans="2:27">
      <c r="V41" s="471">
        <v>44859</v>
      </c>
      <c r="W41" s="472">
        <v>6</v>
      </c>
    </row>
    <row r="42" spans="2:27">
      <c r="V42" s="471">
        <v>44890</v>
      </c>
      <c r="W42" s="472">
        <v>6</v>
      </c>
    </row>
    <row r="43" spans="2:27">
      <c r="V43" s="471">
        <v>44890</v>
      </c>
      <c r="W43" s="472">
        <v>0.84</v>
      </c>
      <c r="X43" s="700" t="s">
        <v>154</v>
      </c>
      <c r="Y43" s="701"/>
      <c r="Z43" s="701"/>
    </row>
    <row r="44" spans="2:27">
      <c r="V44" s="471">
        <v>44918</v>
      </c>
      <c r="W44" s="472">
        <v>6.16</v>
      </c>
    </row>
    <row r="45" spans="2:27">
      <c r="V45" s="471">
        <v>44918</v>
      </c>
      <c r="W45" s="472">
        <v>0.77</v>
      </c>
      <c r="X45" s="700" t="s">
        <v>154</v>
      </c>
      <c r="Y45" s="701"/>
      <c r="Z45" s="701"/>
    </row>
    <row r="46" spans="2:27">
      <c r="V46" s="374">
        <f>SUM(W32:W45)</f>
        <v>60.01</v>
      </c>
      <c r="W46" s="373"/>
    </row>
    <row r="47" spans="2:27">
      <c r="V47" s="471">
        <v>44951</v>
      </c>
      <c r="W47" s="472">
        <v>8.1</v>
      </c>
    </row>
    <row r="48" spans="2:27">
      <c r="V48" s="471">
        <v>44981</v>
      </c>
      <c r="W48" s="472">
        <v>6.93</v>
      </c>
    </row>
    <row r="49" spans="22:23">
      <c r="V49" s="471">
        <v>45009</v>
      </c>
      <c r="W49" s="472">
        <v>7.02</v>
      </c>
    </row>
    <row r="50" spans="22:23">
      <c r="V50" s="471">
        <v>45041</v>
      </c>
      <c r="W50" s="472">
        <v>7.2</v>
      </c>
    </row>
    <row r="51" spans="22:23">
      <c r="V51" s="471">
        <v>45041</v>
      </c>
      <c r="W51" s="472">
        <v>7.2</v>
      </c>
    </row>
    <row r="52" spans="22:23">
      <c r="V52" s="471">
        <v>45071</v>
      </c>
      <c r="W52" s="472">
        <v>7.29</v>
      </c>
    </row>
    <row r="53" spans="22:23">
      <c r="V53" s="471">
        <v>45100</v>
      </c>
      <c r="W53" s="472">
        <v>7.29</v>
      </c>
    </row>
    <row r="54" spans="22:23">
      <c r="V54" s="471">
        <v>45132</v>
      </c>
      <c r="W54" s="472">
        <v>7.47</v>
      </c>
    </row>
    <row r="55" spans="22:23">
      <c r="V55" s="471">
        <v>45163</v>
      </c>
      <c r="W55" s="472">
        <v>7.56</v>
      </c>
    </row>
    <row r="56" spans="22:23">
      <c r="V56" s="471">
        <v>45194</v>
      </c>
      <c r="W56" s="472">
        <v>7.65</v>
      </c>
    </row>
    <row r="57" spans="22:23">
      <c r="V57" s="471">
        <v>45223</v>
      </c>
      <c r="W57" s="472">
        <v>7.65</v>
      </c>
    </row>
    <row r="58" spans="22:23">
      <c r="V58" s="471">
        <v>45254</v>
      </c>
      <c r="W58" s="472">
        <v>7.65</v>
      </c>
    </row>
    <row r="59" spans="22:23">
      <c r="V59" s="471">
        <v>45282</v>
      </c>
      <c r="W59" s="472">
        <v>8.1</v>
      </c>
    </row>
    <row r="60" spans="22:23">
      <c r="V60" s="591">
        <f>SUM(W47:W59)</f>
        <v>97.11</v>
      </c>
      <c r="W60" s="592"/>
    </row>
    <row r="61" spans="22:23">
      <c r="V61" s="471"/>
      <c r="W61" s="472"/>
    </row>
    <row r="62" spans="22:23">
      <c r="V62" s="471"/>
      <c r="W62" s="472"/>
    </row>
    <row r="63" spans="22:23">
      <c r="V63" s="471"/>
      <c r="W63" s="472"/>
    </row>
    <row r="64" spans="22:23">
      <c r="W64" s="470">
        <f>SUM(W4:W36)</f>
        <v>80.269999999999982</v>
      </c>
    </row>
  </sheetData>
  <mergeCells count="10">
    <mergeCell ref="X45:Z45"/>
    <mergeCell ref="X43:Z43"/>
    <mergeCell ref="Z2:AA2"/>
    <mergeCell ref="V2:W2"/>
    <mergeCell ref="Z3:AA3"/>
    <mergeCell ref="B4:B36"/>
    <mergeCell ref="I4:I35"/>
    <mergeCell ref="O4:O35"/>
    <mergeCell ref="B2:C2"/>
    <mergeCell ref="D2:G2"/>
  </mergeCells>
  <hyperlinks>
    <hyperlink ref="B3" location="CARTEIRA!A1" display="XPML11" xr:uid="{00000000-0004-0000-2A00-000000000000}"/>
    <hyperlink ref="V2:W2" location="DIVIDENDO!A1" display="DIVIDENDO" xr:uid="{00000000-0004-0000-2A00-000001000000}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theme="5"/>
  </sheetPr>
  <dimension ref="A2:AE50"/>
  <sheetViews>
    <sheetView topLeftCell="A26" zoomScale="80" zoomScaleNormal="80" workbookViewId="0">
      <selection activeCell="B3" sqref="B3"/>
    </sheetView>
  </sheetViews>
  <sheetFormatPr defaultColWidth="0" defaultRowHeight="15"/>
  <cols>
    <col min="1" max="1" width="1.28515625" style="104" customWidth="1"/>
    <col min="2" max="2" width="9.140625" style="104" customWidth="1"/>
    <col min="3" max="3" width="12" style="104" bestFit="1" customWidth="1"/>
    <col min="4" max="4" width="9.140625" style="104" customWidth="1"/>
    <col min="5" max="5" width="13.42578125" style="104" bestFit="1" customWidth="1"/>
    <col min="6" max="6" width="8.85546875" style="104" bestFit="1" customWidth="1"/>
    <col min="7" max="7" width="11.7109375" style="104" bestFit="1" customWidth="1"/>
    <col min="8" max="8" width="1.7109375" style="104" customWidth="1"/>
    <col min="9" max="9" width="9.140625" style="104" customWidth="1"/>
    <col min="10" max="10" width="11.7109375" style="104" bestFit="1" customWidth="1"/>
    <col min="11" max="12" width="9.140625" style="104" customWidth="1"/>
    <col min="13" max="13" width="12" style="104" bestFit="1" customWidth="1"/>
    <col min="14" max="14" width="1.28515625" style="104" customWidth="1"/>
    <col min="15" max="15" width="9.140625" style="104" customWidth="1"/>
    <col min="16" max="16" width="10.7109375" style="104" bestFit="1" customWidth="1"/>
    <col min="17" max="18" width="9.140625" style="104" customWidth="1"/>
    <col min="19" max="19" width="10.28515625" style="104" bestFit="1" customWidth="1"/>
    <col min="20" max="20" width="10.140625" style="104" bestFit="1" customWidth="1"/>
    <col min="21" max="21" width="2.42578125" style="104" customWidth="1"/>
    <col min="22" max="22" width="12.28515625" style="104" customWidth="1"/>
    <col min="23" max="23" width="10.28515625" style="104" bestFit="1" customWidth="1"/>
    <col min="24" max="24" width="1.42578125" style="104" customWidth="1"/>
    <col min="25" max="25" width="2" style="104" customWidth="1"/>
    <col min="26" max="26" width="10.7109375" style="104" bestFit="1" customWidth="1"/>
    <col min="27" max="27" width="10.140625" style="104" bestFit="1" customWidth="1"/>
    <col min="28" max="28" width="9.140625" style="104" customWidth="1"/>
    <col min="29" max="31" width="0" style="104" hidden="1" customWidth="1"/>
    <col min="32" max="16384" width="9.140625" style="104" hidden="1"/>
  </cols>
  <sheetData>
    <row r="2" spans="2:28">
      <c r="B2" s="637">
        <v>28830325000110</v>
      </c>
      <c r="C2" s="638"/>
      <c r="D2" s="635" t="s">
        <v>155</v>
      </c>
      <c r="E2" s="636"/>
      <c r="F2" s="636"/>
      <c r="G2" s="636"/>
      <c r="M2" s="105" t="s">
        <v>2</v>
      </c>
      <c r="S2" s="30" t="s">
        <v>3</v>
      </c>
      <c r="T2" s="32" t="s">
        <v>4</v>
      </c>
      <c r="Z2" s="620" t="s">
        <v>5</v>
      </c>
      <c r="AA2" s="620"/>
    </row>
    <row r="3" spans="2:28" ht="30" customHeight="1">
      <c r="B3" s="44" t="s">
        <v>156</v>
      </c>
      <c r="C3" s="331" t="s">
        <v>7</v>
      </c>
      <c r="D3" s="331" t="s">
        <v>8</v>
      </c>
      <c r="E3" s="331" t="s">
        <v>9</v>
      </c>
      <c r="F3" s="331" t="s">
        <v>10</v>
      </c>
      <c r="G3" s="330" t="s">
        <v>11</v>
      </c>
      <c r="I3" s="44" t="str">
        <f>(B3)</f>
        <v>IRDM11</v>
      </c>
      <c r="J3" s="331" t="s">
        <v>7</v>
      </c>
      <c r="K3" s="331" t="s">
        <v>8</v>
      </c>
      <c r="L3" s="331" t="s">
        <v>9</v>
      </c>
      <c r="M3" s="331" t="s">
        <v>12</v>
      </c>
      <c r="O3" s="44" t="str">
        <f>(B3)</f>
        <v>IRDM11</v>
      </c>
      <c r="P3" s="330" t="s">
        <v>13</v>
      </c>
      <c r="Q3" s="331" t="s">
        <v>8</v>
      </c>
      <c r="R3" s="330" t="s">
        <v>14</v>
      </c>
      <c r="S3" s="331" t="s">
        <v>15</v>
      </c>
      <c r="T3" s="331" t="s">
        <v>16</v>
      </c>
      <c r="V3" s="621" t="s">
        <v>17</v>
      </c>
      <c r="W3" s="621"/>
      <c r="Y3" s="106"/>
      <c r="Z3" s="623" t="s">
        <v>20</v>
      </c>
      <c r="AA3" s="623"/>
    </row>
    <row r="4" spans="2:28">
      <c r="B4" s="624" t="s">
        <v>21</v>
      </c>
      <c r="C4" s="107">
        <v>44368</v>
      </c>
      <c r="D4" s="108">
        <v>3</v>
      </c>
      <c r="E4" s="122">
        <v>127.9</v>
      </c>
      <c r="F4" s="110">
        <v>7.4999999999999997E-2</v>
      </c>
      <c r="G4" s="383">
        <f>(E4*D4)+F4</f>
        <v>383.77500000000003</v>
      </c>
      <c r="H4" s="30"/>
      <c r="I4" s="627" t="s">
        <v>2</v>
      </c>
      <c r="J4" s="392">
        <v>2021</v>
      </c>
      <c r="K4" s="389">
        <v>6</v>
      </c>
      <c r="L4" s="389">
        <v>116.71</v>
      </c>
      <c r="M4" s="391">
        <v>700.28</v>
      </c>
      <c r="O4" s="630" t="s">
        <v>4</v>
      </c>
      <c r="P4" s="112"/>
      <c r="Q4" s="113"/>
      <c r="R4" s="114"/>
      <c r="S4" s="114"/>
      <c r="T4" s="114">
        <f>(R4*Q4)-S4</f>
        <v>0</v>
      </c>
      <c r="V4" s="108" t="s">
        <v>22</v>
      </c>
      <c r="W4" s="108" t="s">
        <v>23</v>
      </c>
      <c r="Y4" s="32"/>
      <c r="Z4" s="108" t="s">
        <v>25</v>
      </c>
      <c r="AA4" s="108" t="s">
        <v>23</v>
      </c>
      <c r="AB4" s="115"/>
    </row>
    <row r="5" spans="2:28">
      <c r="B5" s="625"/>
      <c r="C5" s="107">
        <v>44558</v>
      </c>
      <c r="D5" s="108">
        <v>3</v>
      </c>
      <c r="E5" s="122">
        <v>105.5</v>
      </c>
      <c r="F5" s="110">
        <v>0</v>
      </c>
      <c r="G5" s="383">
        <f t="shared" ref="G5:G36" si="0">(E5*D5)+F5</f>
        <v>316.5</v>
      </c>
      <c r="H5" s="30"/>
      <c r="I5" s="628"/>
      <c r="J5" s="392">
        <v>2022</v>
      </c>
      <c r="K5" s="389">
        <v>10</v>
      </c>
      <c r="L5" s="389">
        <v>109.52</v>
      </c>
      <c r="M5" s="391">
        <v>1095.23</v>
      </c>
      <c r="O5" s="631"/>
      <c r="P5" s="118"/>
      <c r="Q5" s="119"/>
      <c r="R5" s="120"/>
      <c r="S5" s="120"/>
      <c r="T5" s="114">
        <f t="shared" ref="T5:T35" si="1">(R5*Q5)-S5</f>
        <v>0</v>
      </c>
      <c r="V5" s="121">
        <v>44396</v>
      </c>
      <c r="W5" s="122">
        <v>2.91</v>
      </c>
      <c r="Y5" s="32"/>
      <c r="Z5" s="121"/>
      <c r="AA5" s="122"/>
    </row>
    <row r="6" spans="2:28">
      <c r="B6" s="625"/>
      <c r="C6" s="107">
        <v>44792</v>
      </c>
      <c r="D6" s="108">
        <v>1</v>
      </c>
      <c r="E6" s="122">
        <v>100.8</v>
      </c>
      <c r="F6" s="110">
        <v>0.02</v>
      </c>
      <c r="G6" s="383">
        <f t="shared" si="0"/>
        <v>100.82</v>
      </c>
      <c r="H6" s="30"/>
      <c r="I6" s="628"/>
      <c r="J6" s="392"/>
      <c r="K6" s="389"/>
      <c r="L6" s="389"/>
      <c r="M6" s="391"/>
      <c r="O6" s="631"/>
      <c r="P6" s="112"/>
      <c r="Q6" s="113"/>
      <c r="R6" s="114"/>
      <c r="S6" s="114"/>
      <c r="T6" s="114">
        <f t="shared" si="1"/>
        <v>0</v>
      </c>
      <c r="V6" s="121">
        <v>44425</v>
      </c>
      <c r="W6" s="122">
        <v>3.45</v>
      </c>
      <c r="Y6" s="32"/>
      <c r="Z6" s="125"/>
      <c r="AA6" s="122"/>
    </row>
    <row r="7" spans="2:28">
      <c r="B7" s="625"/>
      <c r="C7" s="107">
        <v>44852</v>
      </c>
      <c r="D7" s="108">
        <v>1</v>
      </c>
      <c r="E7" s="122">
        <v>99.3</v>
      </c>
      <c r="F7" s="110">
        <v>0.04</v>
      </c>
      <c r="G7" s="383">
        <f t="shared" si="0"/>
        <v>99.34</v>
      </c>
      <c r="H7" s="30"/>
      <c r="I7" s="628"/>
      <c r="J7" s="392"/>
      <c r="K7" s="389"/>
      <c r="L7" s="389"/>
      <c r="M7" s="391"/>
      <c r="O7" s="631"/>
      <c r="P7" s="112"/>
      <c r="Q7" s="113"/>
      <c r="R7" s="114"/>
      <c r="S7" s="114"/>
      <c r="T7" s="114">
        <f t="shared" si="1"/>
        <v>0</v>
      </c>
      <c r="V7" s="121">
        <v>44456</v>
      </c>
      <c r="W7" s="122">
        <v>3.39</v>
      </c>
      <c r="Z7" s="108"/>
      <c r="AA7" s="122"/>
    </row>
    <row r="8" spans="2:28">
      <c r="B8" s="625"/>
      <c r="C8" s="107">
        <v>44875</v>
      </c>
      <c r="D8" s="108">
        <v>1</v>
      </c>
      <c r="E8" s="122">
        <v>99.65</v>
      </c>
      <c r="F8" s="110">
        <v>0</v>
      </c>
      <c r="G8" s="383">
        <f t="shared" si="0"/>
        <v>99.65</v>
      </c>
      <c r="H8" s="30"/>
      <c r="I8" s="628"/>
      <c r="J8" s="392"/>
      <c r="K8" s="389"/>
      <c r="L8" s="389"/>
      <c r="M8" s="391"/>
      <c r="O8" s="631"/>
      <c r="P8" s="112"/>
      <c r="Q8" s="113"/>
      <c r="R8" s="114"/>
      <c r="S8" s="114"/>
      <c r="T8" s="114">
        <f t="shared" si="1"/>
        <v>0</v>
      </c>
      <c r="V8" s="121">
        <v>44488</v>
      </c>
      <c r="W8" s="122">
        <v>3.16</v>
      </c>
      <c r="Z8" s="108"/>
      <c r="AA8" s="122"/>
    </row>
    <row r="9" spans="2:28">
      <c r="B9" s="625"/>
      <c r="C9" s="107">
        <v>44903</v>
      </c>
      <c r="D9" s="108">
        <v>1</v>
      </c>
      <c r="E9" s="122">
        <v>95.1</v>
      </c>
      <c r="F9" s="110">
        <v>0</v>
      </c>
      <c r="G9" s="383">
        <f t="shared" si="0"/>
        <v>95.1</v>
      </c>
      <c r="H9" s="30"/>
      <c r="I9" s="628"/>
      <c r="J9" s="392"/>
      <c r="K9" s="389"/>
      <c r="L9" s="389"/>
      <c r="M9" s="391"/>
      <c r="O9" s="631"/>
      <c r="P9" s="112"/>
      <c r="Q9" s="113"/>
      <c r="R9" s="114"/>
      <c r="S9" s="114"/>
      <c r="T9" s="114">
        <f t="shared" si="1"/>
        <v>0</v>
      </c>
      <c r="V9" s="121">
        <v>44518</v>
      </c>
      <c r="W9" s="122">
        <v>4.09</v>
      </c>
      <c r="Z9" s="108"/>
      <c r="AA9" s="122"/>
    </row>
    <row r="10" spans="2:28">
      <c r="B10" s="625"/>
      <c r="C10" s="107">
        <v>44992</v>
      </c>
      <c r="D10" s="108">
        <v>2</v>
      </c>
      <c r="E10" s="122">
        <v>89.1</v>
      </c>
      <c r="F10" s="110">
        <v>0.04</v>
      </c>
      <c r="G10" s="383">
        <f t="shared" si="0"/>
        <v>178.23999999999998</v>
      </c>
      <c r="H10" s="30"/>
      <c r="I10" s="628"/>
      <c r="J10" s="392"/>
      <c r="K10" s="389"/>
      <c r="L10" s="389"/>
      <c r="M10" s="391"/>
      <c r="O10" s="631"/>
      <c r="P10" s="112"/>
      <c r="Q10" s="113"/>
      <c r="R10" s="114"/>
      <c r="S10" s="114"/>
      <c r="T10" s="114">
        <f t="shared" si="1"/>
        <v>0</v>
      </c>
      <c r="V10" s="121">
        <v>44546</v>
      </c>
      <c r="W10" s="122">
        <v>3.38</v>
      </c>
      <c r="Z10" s="108"/>
      <c r="AA10" s="122"/>
    </row>
    <row r="11" spans="2:28">
      <c r="B11" s="625"/>
      <c r="C11" s="107">
        <v>45160</v>
      </c>
      <c r="D11" s="108">
        <v>2</v>
      </c>
      <c r="E11" s="552">
        <v>81.3</v>
      </c>
      <c r="F11" s="110">
        <v>0</v>
      </c>
      <c r="G11" s="383">
        <f t="shared" si="0"/>
        <v>162.6</v>
      </c>
      <c r="H11" s="30"/>
      <c r="I11" s="628"/>
      <c r="J11" s="392"/>
      <c r="K11" s="389"/>
      <c r="L11" s="389"/>
      <c r="M11" s="391"/>
      <c r="O11" s="631"/>
      <c r="P11" s="112"/>
      <c r="Q11" s="113"/>
      <c r="R11" s="114"/>
      <c r="S11" s="114"/>
      <c r="T11" s="114">
        <f t="shared" si="1"/>
        <v>0</v>
      </c>
      <c r="V11" s="375">
        <f>SUM(W5:W10)</f>
        <v>20.38</v>
      </c>
      <c r="W11" s="372"/>
      <c r="Z11" s="108"/>
      <c r="AA11" s="122"/>
    </row>
    <row r="12" spans="2:28">
      <c r="B12" s="625"/>
      <c r="C12" s="126"/>
      <c r="D12" s="108"/>
      <c r="E12" s="552"/>
      <c r="F12" s="110">
        <v>0</v>
      </c>
      <c r="G12" s="383">
        <f t="shared" si="0"/>
        <v>0</v>
      </c>
      <c r="H12" s="30"/>
      <c r="I12" s="628"/>
      <c r="J12" s="392"/>
      <c r="K12" s="389"/>
      <c r="L12" s="389"/>
      <c r="M12" s="391"/>
      <c r="O12" s="631"/>
      <c r="P12" s="112"/>
      <c r="Q12" s="113"/>
      <c r="R12" s="114"/>
      <c r="S12" s="114"/>
      <c r="T12" s="114">
        <f t="shared" si="1"/>
        <v>0</v>
      </c>
      <c r="V12" s="121">
        <v>44579</v>
      </c>
      <c r="W12" s="122">
        <v>8.5500000000000007</v>
      </c>
      <c r="Z12" s="108"/>
      <c r="AA12" s="122"/>
    </row>
    <row r="13" spans="2:28">
      <c r="B13" s="625"/>
      <c r="C13" s="126"/>
      <c r="D13" s="108"/>
      <c r="E13" s="552"/>
      <c r="F13" s="110">
        <v>0</v>
      </c>
      <c r="G13" s="383">
        <f t="shared" si="0"/>
        <v>0</v>
      </c>
      <c r="H13" s="30"/>
      <c r="I13" s="628"/>
      <c r="J13" s="392"/>
      <c r="K13" s="389"/>
      <c r="L13" s="389"/>
      <c r="M13" s="391"/>
      <c r="O13" s="631"/>
      <c r="P13" s="112"/>
      <c r="Q13" s="113"/>
      <c r="R13" s="114"/>
      <c r="S13" s="114"/>
      <c r="T13" s="114">
        <f t="shared" si="1"/>
        <v>0</v>
      </c>
      <c r="V13" s="121">
        <v>44608</v>
      </c>
      <c r="W13" s="122">
        <v>6.5</v>
      </c>
      <c r="Z13" s="108"/>
      <c r="AA13" s="122"/>
    </row>
    <row r="14" spans="2:28">
      <c r="B14" s="625"/>
      <c r="C14" s="126"/>
      <c r="D14" s="108"/>
      <c r="E14" s="552"/>
      <c r="F14" s="110">
        <v>0</v>
      </c>
      <c r="G14" s="383">
        <f t="shared" si="0"/>
        <v>0</v>
      </c>
      <c r="H14" s="30"/>
      <c r="I14" s="628"/>
      <c r="J14" s="392"/>
      <c r="K14" s="389"/>
      <c r="L14" s="389"/>
      <c r="M14" s="391"/>
      <c r="O14" s="631"/>
      <c r="P14" s="112"/>
      <c r="Q14" s="113"/>
      <c r="R14" s="114"/>
      <c r="S14" s="114"/>
      <c r="T14" s="114">
        <f t="shared" si="1"/>
        <v>0</v>
      </c>
      <c r="V14" s="121">
        <v>44637</v>
      </c>
      <c r="W14" s="122">
        <v>7.32</v>
      </c>
      <c r="Z14" s="108"/>
      <c r="AA14" s="122"/>
    </row>
    <row r="15" spans="2:28">
      <c r="B15" s="625"/>
      <c r="C15" s="126"/>
      <c r="D15" s="108"/>
      <c r="E15" s="552"/>
      <c r="F15" s="110">
        <v>0</v>
      </c>
      <c r="G15" s="383">
        <f t="shared" si="0"/>
        <v>0</v>
      </c>
      <c r="H15" s="30"/>
      <c r="I15" s="628"/>
      <c r="J15" s="392"/>
      <c r="K15" s="389"/>
      <c r="L15" s="389"/>
      <c r="M15" s="391"/>
      <c r="O15" s="631"/>
      <c r="P15" s="112"/>
      <c r="Q15" s="113"/>
      <c r="R15" s="114"/>
      <c r="S15" s="114"/>
      <c r="T15" s="114">
        <f t="shared" si="1"/>
        <v>0</v>
      </c>
      <c r="V15" s="121">
        <v>44670</v>
      </c>
      <c r="W15" s="122">
        <v>7.09</v>
      </c>
      <c r="Z15" s="108"/>
      <c r="AA15" s="122"/>
    </row>
    <row r="16" spans="2:28">
      <c r="B16" s="625"/>
      <c r="C16" s="126"/>
      <c r="D16" s="108"/>
      <c r="E16" s="552"/>
      <c r="F16" s="110">
        <v>0</v>
      </c>
      <c r="G16" s="383">
        <f t="shared" si="0"/>
        <v>0</v>
      </c>
      <c r="H16" s="30"/>
      <c r="I16" s="628"/>
      <c r="J16" s="392"/>
      <c r="K16" s="389"/>
      <c r="L16" s="389"/>
      <c r="M16" s="391"/>
      <c r="O16" s="631"/>
      <c r="P16" s="112"/>
      <c r="Q16" s="113"/>
      <c r="R16" s="114"/>
      <c r="S16" s="114"/>
      <c r="T16" s="114">
        <f t="shared" si="1"/>
        <v>0</v>
      </c>
      <c r="V16" s="121">
        <v>44698</v>
      </c>
      <c r="W16" s="122">
        <v>7.56</v>
      </c>
      <c r="Z16" s="108"/>
      <c r="AA16" s="122"/>
    </row>
    <row r="17" spans="2:27">
      <c r="B17" s="625"/>
      <c r="C17" s="126"/>
      <c r="D17" s="108"/>
      <c r="E17" s="552"/>
      <c r="F17" s="110">
        <v>0</v>
      </c>
      <c r="G17" s="383">
        <f t="shared" si="0"/>
        <v>0</v>
      </c>
      <c r="H17" s="30"/>
      <c r="I17" s="628"/>
      <c r="J17" s="392"/>
      <c r="K17" s="389"/>
      <c r="L17" s="389"/>
      <c r="M17" s="391"/>
      <c r="O17" s="631"/>
      <c r="P17" s="112"/>
      <c r="Q17" s="113"/>
      <c r="R17" s="114"/>
      <c r="S17" s="114"/>
      <c r="T17" s="114">
        <f t="shared" si="1"/>
        <v>0</v>
      </c>
      <c r="V17" s="121">
        <v>44729</v>
      </c>
      <c r="W17" s="122">
        <v>8.11</v>
      </c>
      <c r="Z17" s="108"/>
      <c r="AA17" s="122"/>
    </row>
    <row r="18" spans="2:27">
      <c r="B18" s="625"/>
      <c r="C18" s="126"/>
      <c r="D18" s="108"/>
      <c r="E18" s="552"/>
      <c r="F18" s="110">
        <v>0</v>
      </c>
      <c r="G18" s="383">
        <f t="shared" si="0"/>
        <v>0</v>
      </c>
      <c r="H18" s="30"/>
      <c r="I18" s="628"/>
      <c r="J18" s="392"/>
      <c r="K18" s="389"/>
      <c r="L18" s="389"/>
      <c r="M18" s="391"/>
      <c r="O18" s="631"/>
      <c r="P18" s="112"/>
      <c r="Q18" s="113"/>
      <c r="R18" s="114"/>
      <c r="S18" s="114"/>
      <c r="T18" s="114">
        <f t="shared" si="1"/>
        <v>0</v>
      </c>
      <c r="V18" s="121">
        <v>44760</v>
      </c>
      <c r="W18" s="122">
        <v>7.72</v>
      </c>
      <c r="Z18" s="108"/>
      <c r="AA18" s="122"/>
    </row>
    <row r="19" spans="2:27">
      <c r="B19" s="625"/>
      <c r="C19" s="126"/>
      <c r="D19" s="108"/>
      <c r="E19" s="552"/>
      <c r="F19" s="110">
        <v>0</v>
      </c>
      <c r="G19" s="383">
        <f t="shared" si="0"/>
        <v>0</v>
      </c>
      <c r="H19" s="30"/>
      <c r="I19" s="628"/>
      <c r="J19" s="392"/>
      <c r="K19" s="389"/>
      <c r="L19" s="389"/>
      <c r="M19" s="391"/>
      <c r="O19" s="631"/>
      <c r="P19" s="112"/>
      <c r="Q19" s="113"/>
      <c r="R19" s="114"/>
      <c r="S19" s="114"/>
      <c r="T19" s="114">
        <f t="shared" si="1"/>
        <v>0</v>
      </c>
      <c r="V19" s="121">
        <v>44790</v>
      </c>
      <c r="W19" s="122">
        <v>7.96</v>
      </c>
      <c r="Z19" s="108"/>
      <c r="AA19" s="122"/>
    </row>
    <row r="20" spans="2:27">
      <c r="B20" s="625"/>
      <c r="C20" s="126"/>
      <c r="D20" s="108"/>
      <c r="E20" s="552"/>
      <c r="F20" s="110">
        <v>0</v>
      </c>
      <c r="G20" s="383">
        <f t="shared" si="0"/>
        <v>0</v>
      </c>
      <c r="H20" s="30"/>
      <c r="I20" s="628"/>
      <c r="J20" s="392"/>
      <c r="K20" s="389"/>
      <c r="L20" s="389"/>
      <c r="M20" s="391"/>
      <c r="O20" s="631"/>
      <c r="P20" s="112"/>
      <c r="Q20" s="113"/>
      <c r="R20" s="114"/>
      <c r="S20" s="114"/>
      <c r="T20" s="114">
        <f t="shared" si="1"/>
        <v>0</v>
      </c>
      <c r="V20" s="121">
        <v>44823</v>
      </c>
      <c r="W20" s="122">
        <v>8.85</v>
      </c>
      <c r="Z20" s="108"/>
      <c r="AA20" s="122"/>
    </row>
    <row r="21" spans="2:27">
      <c r="B21" s="625"/>
      <c r="C21" s="126"/>
      <c r="D21" s="108"/>
      <c r="E21" s="552"/>
      <c r="F21" s="110">
        <v>0</v>
      </c>
      <c r="G21" s="383">
        <f t="shared" si="0"/>
        <v>0</v>
      </c>
      <c r="H21" s="30"/>
      <c r="I21" s="628"/>
      <c r="J21" s="392"/>
      <c r="K21" s="389"/>
      <c r="L21" s="389"/>
      <c r="M21" s="391"/>
      <c r="O21" s="631"/>
      <c r="P21" s="112"/>
      <c r="Q21" s="113"/>
      <c r="R21" s="114"/>
      <c r="S21" s="114"/>
      <c r="T21" s="114">
        <f t="shared" si="1"/>
        <v>0</v>
      </c>
      <c r="V21" s="121">
        <v>44853</v>
      </c>
      <c r="W21" s="122">
        <v>5.95</v>
      </c>
      <c r="Z21" s="108"/>
      <c r="AA21" s="122"/>
    </row>
    <row r="22" spans="2:27">
      <c r="B22" s="625"/>
      <c r="C22" s="126"/>
      <c r="D22" s="108"/>
      <c r="E22" s="552"/>
      <c r="F22" s="110">
        <v>0</v>
      </c>
      <c r="G22" s="383">
        <f t="shared" si="0"/>
        <v>0</v>
      </c>
      <c r="H22" s="30"/>
      <c r="I22" s="628"/>
      <c r="J22" s="392"/>
      <c r="K22" s="389"/>
      <c r="L22" s="389"/>
      <c r="M22" s="391"/>
      <c r="O22" s="631"/>
      <c r="P22" s="112"/>
      <c r="Q22" s="113"/>
      <c r="R22" s="114"/>
      <c r="S22" s="114"/>
      <c r="T22" s="114">
        <f t="shared" si="1"/>
        <v>0</v>
      </c>
      <c r="V22" s="121">
        <v>44883</v>
      </c>
      <c r="W22" s="122">
        <v>7.09</v>
      </c>
      <c r="Z22" s="108"/>
      <c r="AA22" s="122"/>
    </row>
    <row r="23" spans="2:27">
      <c r="B23" s="625"/>
      <c r="C23" s="126"/>
      <c r="D23" s="108"/>
      <c r="E23" s="552"/>
      <c r="F23" s="110">
        <v>0</v>
      </c>
      <c r="G23" s="383">
        <f t="shared" si="0"/>
        <v>0</v>
      </c>
      <c r="H23" s="30"/>
      <c r="I23" s="628"/>
      <c r="J23" s="392"/>
      <c r="K23" s="389"/>
      <c r="L23" s="389"/>
      <c r="M23" s="391"/>
      <c r="O23" s="631"/>
      <c r="P23" s="112"/>
      <c r="Q23" s="113"/>
      <c r="R23" s="114"/>
      <c r="S23" s="114"/>
      <c r="T23" s="114">
        <f t="shared" si="1"/>
        <v>0</v>
      </c>
      <c r="V23" s="121">
        <v>44911</v>
      </c>
      <c r="W23" s="122">
        <v>7.01</v>
      </c>
      <c r="Z23" s="108"/>
      <c r="AA23" s="122"/>
    </row>
    <row r="24" spans="2:27">
      <c r="B24" s="625"/>
      <c r="C24" s="126"/>
      <c r="D24" s="108"/>
      <c r="E24" s="552"/>
      <c r="F24" s="110">
        <v>0</v>
      </c>
      <c r="G24" s="383">
        <f t="shared" si="0"/>
        <v>0</v>
      </c>
      <c r="H24" s="30"/>
      <c r="I24" s="628"/>
      <c r="J24" s="392"/>
      <c r="K24" s="389"/>
      <c r="L24" s="389"/>
      <c r="M24" s="391"/>
      <c r="O24" s="631"/>
      <c r="P24" s="112"/>
      <c r="Q24" s="113"/>
      <c r="R24" s="114"/>
      <c r="S24" s="114"/>
      <c r="T24" s="114">
        <f t="shared" si="1"/>
        <v>0</v>
      </c>
      <c r="V24" s="374">
        <f>SUM(W13:W23)</f>
        <v>81.160000000000011</v>
      </c>
      <c r="W24" s="373"/>
      <c r="Z24" s="108"/>
      <c r="AA24" s="122"/>
    </row>
    <row r="25" spans="2:27">
      <c r="B25" s="625"/>
      <c r="C25" s="126"/>
      <c r="D25" s="108"/>
      <c r="E25" s="552"/>
      <c r="F25" s="110">
        <v>0</v>
      </c>
      <c r="G25" s="383">
        <f t="shared" si="0"/>
        <v>0</v>
      </c>
      <c r="H25" s="30"/>
      <c r="I25" s="628"/>
      <c r="J25" s="392"/>
      <c r="K25" s="389"/>
      <c r="L25" s="389"/>
      <c r="M25" s="391"/>
      <c r="O25" s="631"/>
      <c r="P25" s="112"/>
      <c r="Q25" s="113"/>
      <c r="R25" s="114"/>
      <c r="S25" s="114"/>
      <c r="T25" s="114">
        <f t="shared" si="1"/>
        <v>0</v>
      </c>
      <c r="V25" s="121">
        <v>44943</v>
      </c>
      <c r="W25" s="122">
        <v>8.9600000000000009</v>
      </c>
      <c r="Z25" s="108"/>
      <c r="AA25" s="122"/>
    </row>
    <row r="26" spans="2:27">
      <c r="B26" s="625"/>
      <c r="C26" s="126"/>
      <c r="D26" s="108"/>
      <c r="E26" s="552"/>
      <c r="F26" s="110">
        <v>0</v>
      </c>
      <c r="G26" s="383">
        <f t="shared" si="0"/>
        <v>0</v>
      </c>
      <c r="H26" s="30"/>
      <c r="I26" s="628"/>
      <c r="J26" s="392"/>
      <c r="K26" s="389"/>
      <c r="L26" s="389"/>
      <c r="M26" s="391"/>
      <c r="O26" s="631"/>
      <c r="P26" s="112"/>
      <c r="Q26" s="113"/>
      <c r="R26" s="114"/>
      <c r="S26" s="114"/>
      <c r="T26" s="114">
        <f t="shared" si="1"/>
        <v>0</v>
      </c>
      <c r="V26" s="121">
        <v>44973</v>
      </c>
      <c r="W26" s="122">
        <v>9.4700000000000006</v>
      </c>
      <c r="Z26" s="108"/>
      <c r="AA26" s="122"/>
    </row>
    <row r="27" spans="2:27">
      <c r="B27" s="625"/>
      <c r="C27" s="126"/>
      <c r="D27" s="108"/>
      <c r="E27" s="552"/>
      <c r="F27" s="110">
        <v>0</v>
      </c>
      <c r="G27" s="383">
        <f t="shared" si="0"/>
        <v>0</v>
      </c>
      <c r="H27" s="30"/>
      <c r="I27" s="628"/>
      <c r="J27" s="392"/>
      <c r="K27" s="389"/>
      <c r="L27" s="389"/>
      <c r="M27" s="391"/>
      <c r="O27" s="631"/>
      <c r="P27" s="112"/>
      <c r="Q27" s="113"/>
      <c r="R27" s="114"/>
      <c r="S27" s="114"/>
      <c r="T27" s="114">
        <f t="shared" si="1"/>
        <v>0</v>
      </c>
      <c r="V27" s="121">
        <v>45001</v>
      </c>
      <c r="W27" s="122">
        <v>11.13</v>
      </c>
      <c r="Z27" s="108"/>
      <c r="AA27" s="122"/>
    </row>
    <row r="28" spans="2:27">
      <c r="B28" s="625"/>
      <c r="C28" s="126"/>
      <c r="D28" s="108"/>
      <c r="E28" s="552"/>
      <c r="F28" s="110">
        <v>0</v>
      </c>
      <c r="G28" s="383">
        <f t="shared" si="0"/>
        <v>0</v>
      </c>
      <c r="H28" s="30"/>
      <c r="I28" s="628"/>
      <c r="J28" s="392"/>
      <c r="K28" s="389"/>
      <c r="L28" s="389"/>
      <c r="M28" s="391"/>
      <c r="O28" s="631"/>
      <c r="P28" s="112"/>
      <c r="Q28" s="113"/>
      <c r="R28" s="114"/>
      <c r="S28" s="114"/>
      <c r="T28" s="114">
        <f t="shared" si="1"/>
        <v>0</v>
      </c>
      <c r="V28" s="121">
        <v>45035</v>
      </c>
      <c r="W28" s="122">
        <v>10.93</v>
      </c>
      <c r="Z28" s="108"/>
      <c r="AA28" s="122"/>
    </row>
    <row r="29" spans="2:27">
      <c r="B29" s="625"/>
      <c r="C29" s="126"/>
      <c r="D29" s="108"/>
      <c r="E29" s="552"/>
      <c r="F29" s="110">
        <v>0</v>
      </c>
      <c r="G29" s="383">
        <f t="shared" si="0"/>
        <v>0</v>
      </c>
      <c r="H29" s="30"/>
      <c r="I29" s="628"/>
      <c r="J29" s="392"/>
      <c r="K29" s="389"/>
      <c r="L29" s="389"/>
      <c r="M29" s="391"/>
      <c r="O29" s="631"/>
      <c r="P29" s="112"/>
      <c r="Q29" s="113"/>
      <c r="R29" s="114"/>
      <c r="S29" s="114"/>
      <c r="T29" s="114">
        <f t="shared" si="1"/>
        <v>0</v>
      </c>
      <c r="V29" s="121">
        <v>45063</v>
      </c>
      <c r="W29" s="122">
        <v>10.95</v>
      </c>
      <c r="Z29" s="108"/>
      <c r="AA29" s="122"/>
    </row>
    <row r="30" spans="2:27">
      <c r="B30" s="625"/>
      <c r="C30" s="126"/>
      <c r="D30" s="108"/>
      <c r="E30" s="552"/>
      <c r="F30" s="110">
        <v>0</v>
      </c>
      <c r="G30" s="383">
        <f t="shared" si="0"/>
        <v>0</v>
      </c>
      <c r="H30" s="30"/>
      <c r="I30" s="628"/>
      <c r="J30" s="392"/>
      <c r="K30" s="389"/>
      <c r="L30" s="389"/>
      <c r="M30" s="391"/>
      <c r="O30" s="631"/>
      <c r="P30" s="112"/>
      <c r="Q30" s="113"/>
      <c r="R30" s="114"/>
      <c r="S30" s="114"/>
      <c r="T30" s="114">
        <f t="shared" si="1"/>
        <v>0</v>
      </c>
      <c r="V30" s="121">
        <v>45096</v>
      </c>
      <c r="W30" s="122">
        <v>10.41</v>
      </c>
      <c r="Z30" s="108"/>
      <c r="AA30" s="122"/>
    </row>
    <row r="31" spans="2:27">
      <c r="B31" s="625"/>
      <c r="C31" s="126"/>
      <c r="D31" s="108"/>
      <c r="E31" s="552"/>
      <c r="F31" s="110">
        <v>0</v>
      </c>
      <c r="G31" s="383">
        <f t="shared" si="0"/>
        <v>0</v>
      </c>
      <c r="H31" s="30"/>
      <c r="I31" s="628"/>
      <c r="J31" s="392"/>
      <c r="K31" s="389"/>
      <c r="L31" s="389"/>
      <c r="M31" s="391"/>
      <c r="O31" s="631"/>
      <c r="P31" s="112"/>
      <c r="Q31" s="113"/>
      <c r="R31" s="114"/>
      <c r="S31" s="114"/>
      <c r="T31" s="114">
        <f t="shared" si="1"/>
        <v>0</v>
      </c>
      <c r="V31" s="121">
        <v>45125</v>
      </c>
      <c r="W31" s="122">
        <v>10.49</v>
      </c>
      <c r="Z31" s="108"/>
      <c r="AA31" s="122"/>
    </row>
    <row r="32" spans="2:27">
      <c r="B32" s="625"/>
      <c r="C32" s="126"/>
      <c r="D32" s="108"/>
      <c r="E32" s="552"/>
      <c r="F32" s="110">
        <v>0</v>
      </c>
      <c r="G32" s="383">
        <f t="shared" si="0"/>
        <v>0</v>
      </c>
      <c r="H32" s="30"/>
      <c r="I32" s="628"/>
      <c r="J32" s="392"/>
      <c r="K32" s="389"/>
      <c r="L32" s="389"/>
      <c r="M32" s="391"/>
      <c r="O32" s="631"/>
      <c r="P32" s="112"/>
      <c r="Q32" s="113"/>
      <c r="R32" s="114"/>
      <c r="S32" s="114"/>
      <c r="T32" s="114">
        <f t="shared" si="1"/>
        <v>0</v>
      </c>
      <c r="V32" s="121">
        <v>45154</v>
      </c>
      <c r="W32" s="122">
        <v>9.6999999999999993</v>
      </c>
      <c r="Z32" s="108"/>
      <c r="AA32" s="122"/>
    </row>
    <row r="33" spans="2:27">
      <c r="B33" s="625"/>
      <c r="C33" s="126"/>
      <c r="D33" s="108"/>
      <c r="E33" s="552"/>
      <c r="F33" s="110">
        <v>0</v>
      </c>
      <c r="G33" s="383">
        <f t="shared" si="0"/>
        <v>0</v>
      </c>
      <c r="H33" s="30"/>
      <c r="I33" s="628"/>
      <c r="J33" s="392"/>
      <c r="K33" s="389"/>
      <c r="L33" s="389"/>
      <c r="M33" s="391"/>
      <c r="O33" s="631"/>
      <c r="P33" s="112"/>
      <c r="Q33" s="113"/>
      <c r="R33" s="114"/>
      <c r="S33" s="114"/>
      <c r="T33" s="114">
        <f t="shared" si="1"/>
        <v>0</v>
      </c>
      <c r="V33" s="121">
        <v>45189</v>
      </c>
      <c r="W33" s="122">
        <v>10.35</v>
      </c>
      <c r="Z33" s="108"/>
      <c r="AA33" s="122"/>
    </row>
    <row r="34" spans="2:27">
      <c r="B34" s="625"/>
      <c r="C34" s="126"/>
      <c r="D34" s="108"/>
      <c r="E34" s="552"/>
      <c r="F34" s="110">
        <v>0</v>
      </c>
      <c r="G34" s="383">
        <f t="shared" si="0"/>
        <v>0</v>
      </c>
      <c r="H34" s="30"/>
      <c r="I34" s="628"/>
      <c r="J34" s="392"/>
      <c r="K34" s="389"/>
      <c r="L34" s="389"/>
      <c r="M34" s="391"/>
      <c r="O34" s="631"/>
      <c r="P34" s="112"/>
      <c r="Q34" s="113"/>
      <c r="R34" s="114"/>
      <c r="S34" s="114"/>
      <c r="T34" s="114">
        <f t="shared" si="1"/>
        <v>0</v>
      </c>
      <c r="V34" s="121">
        <v>45217</v>
      </c>
      <c r="W34" s="122">
        <v>11.2</v>
      </c>
      <c r="Z34" s="108"/>
      <c r="AA34" s="122"/>
    </row>
    <row r="35" spans="2:27">
      <c r="B35" s="625"/>
      <c r="C35" s="126"/>
      <c r="D35" s="108"/>
      <c r="E35" s="552"/>
      <c r="F35" s="110">
        <v>0</v>
      </c>
      <c r="G35" s="383">
        <f t="shared" si="0"/>
        <v>0</v>
      </c>
      <c r="H35" s="30"/>
      <c r="I35" s="629"/>
      <c r="J35" s="392"/>
      <c r="K35" s="389"/>
      <c r="L35" s="389"/>
      <c r="M35" s="391"/>
      <c r="O35" s="632"/>
      <c r="P35" s="130"/>
      <c r="Q35" s="131"/>
      <c r="R35" s="132"/>
      <c r="S35" s="133"/>
      <c r="T35" s="114">
        <f t="shared" si="1"/>
        <v>0</v>
      </c>
      <c r="V35" s="121">
        <v>45250</v>
      </c>
      <c r="W35" s="122">
        <v>9.9600000000000009</v>
      </c>
      <c r="Z35" s="108"/>
      <c r="AA35" s="122"/>
    </row>
    <row r="36" spans="2:27">
      <c r="B36" s="626"/>
      <c r="C36" s="126"/>
      <c r="D36" s="108"/>
      <c r="E36" s="552"/>
      <c r="F36" s="110">
        <v>0</v>
      </c>
      <c r="G36" s="383">
        <f t="shared" si="0"/>
        <v>0</v>
      </c>
      <c r="H36" s="30"/>
      <c r="R36" s="134"/>
      <c r="V36" s="121">
        <v>45278</v>
      </c>
      <c r="W36" s="122">
        <v>10.78</v>
      </c>
      <c r="Z36" s="108"/>
      <c r="AA36" s="122"/>
    </row>
    <row r="37" spans="2:27">
      <c r="B37" s="569"/>
      <c r="C37" s="126"/>
      <c r="D37" s="135"/>
      <c r="E37" s="552"/>
      <c r="F37" s="440"/>
      <c r="G37" s="570"/>
      <c r="H37" s="30"/>
      <c r="V37" s="502">
        <f>SUM(W25:W36)</f>
        <v>124.32999999999998</v>
      </c>
      <c r="W37" s="576"/>
      <c r="Z37" s="108"/>
      <c r="AA37" s="122"/>
    </row>
    <row r="38" spans="2:27">
      <c r="B38" s="569"/>
      <c r="C38" s="126"/>
      <c r="D38" s="135"/>
      <c r="E38" s="552"/>
      <c r="F38" s="440"/>
      <c r="G38" s="570"/>
      <c r="H38" s="30"/>
      <c r="V38" s="577"/>
      <c r="W38" s="578"/>
      <c r="Z38" s="108"/>
      <c r="AA38" s="122"/>
    </row>
    <row r="39" spans="2:27">
      <c r="B39" s="115" t="s">
        <v>26</v>
      </c>
      <c r="C39" s="134"/>
      <c r="D39" s="135">
        <f>SUM(D4:D36)</f>
        <v>14</v>
      </c>
      <c r="E39" s="136">
        <f>G39/D39</f>
        <v>102.57321428571427</v>
      </c>
      <c r="F39" s="137"/>
      <c r="G39" s="138">
        <f>SUM(G4:G36)</f>
        <v>1436.0249999999999</v>
      </c>
      <c r="V39" s="577"/>
      <c r="W39" s="578"/>
      <c r="Z39" s="108"/>
      <c r="AA39" s="122"/>
    </row>
    <row r="40" spans="2:27">
      <c r="E40" s="139" t="s">
        <v>27</v>
      </c>
      <c r="V40" s="577"/>
      <c r="W40" s="578"/>
    </row>
    <row r="41" spans="2:27">
      <c r="V41" s="577"/>
      <c r="W41" s="578"/>
    </row>
    <row r="42" spans="2:27">
      <c r="V42" s="577"/>
      <c r="W42" s="578"/>
    </row>
    <row r="43" spans="2:27">
      <c r="V43" s="577"/>
      <c r="W43" s="578"/>
    </row>
    <row r="44" spans="2:27">
      <c r="V44" s="577"/>
      <c r="W44" s="578"/>
    </row>
    <row r="45" spans="2:27">
      <c r="V45" s="577"/>
      <c r="W45" s="578"/>
    </row>
    <row r="46" spans="2:27">
      <c r="V46" s="577"/>
      <c r="W46" s="578"/>
    </row>
    <row r="47" spans="2:27">
      <c r="V47" s="577"/>
      <c r="W47" s="578"/>
    </row>
    <row r="48" spans="2:27">
      <c r="V48" s="577"/>
      <c r="W48" s="578"/>
    </row>
    <row r="49" spans="22:23">
      <c r="V49" s="577"/>
      <c r="W49" s="578"/>
    </row>
    <row r="50" spans="22:23">
      <c r="W50" s="140">
        <f>SUM(W5:W49)</f>
        <v>234.42</v>
      </c>
    </row>
  </sheetData>
  <mergeCells count="8">
    <mergeCell ref="Z2:AA2"/>
    <mergeCell ref="V3:W3"/>
    <mergeCell ref="Z3:AA3"/>
    <mergeCell ref="B4:B36"/>
    <mergeCell ref="I4:I35"/>
    <mergeCell ref="O4:O35"/>
    <mergeCell ref="B2:C2"/>
    <mergeCell ref="D2:G2"/>
  </mergeCells>
  <hyperlinks>
    <hyperlink ref="B3" location="CARTEIRA!A1" display="CARTEIRA!A1" xr:uid="{00000000-0004-0000-2B00-000000000000}"/>
    <hyperlink ref="V3:W3" location="DIVIDENDO!A1" display="DIVIDENDO" xr:uid="{00000000-0004-0000-2B00-000001000000}"/>
  </hyperlinks>
  <pageMargins left="0.511811024" right="0.511811024" top="0.78740157499999996" bottom="0.78740157499999996" header="0.31496062000000002" footer="0.31496062000000002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theme="5"/>
  </sheetPr>
  <dimension ref="A2:AE38"/>
  <sheetViews>
    <sheetView topLeftCell="A17" zoomScale="78" zoomScaleNormal="78" workbookViewId="0">
      <selection activeCell="V36" sqref="V36"/>
    </sheetView>
  </sheetViews>
  <sheetFormatPr defaultColWidth="0" defaultRowHeight="15"/>
  <cols>
    <col min="1" max="1" width="1.28515625" style="104" customWidth="1"/>
    <col min="2" max="2" width="9.140625" style="104" customWidth="1"/>
    <col min="3" max="3" width="12" style="104" bestFit="1" customWidth="1"/>
    <col min="4" max="4" width="9.140625" style="104" customWidth="1"/>
    <col min="5" max="5" width="13.42578125" style="104" bestFit="1" customWidth="1"/>
    <col min="6" max="6" width="8.85546875" style="104" bestFit="1" customWidth="1"/>
    <col min="7" max="7" width="11.7109375" style="104" bestFit="1" customWidth="1"/>
    <col min="8" max="8" width="1.7109375" style="104" customWidth="1"/>
    <col min="9" max="9" width="9.140625" style="104" customWidth="1"/>
    <col min="10" max="10" width="11.7109375" style="104" bestFit="1" customWidth="1"/>
    <col min="11" max="12" width="9.140625" style="104" customWidth="1"/>
    <col min="13" max="13" width="11.7109375" style="104" bestFit="1" customWidth="1"/>
    <col min="14" max="14" width="1.28515625" style="104" customWidth="1"/>
    <col min="15" max="15" width="9.140625" style="104" customWidth="1"/>
    <col min="16" max="16" width="10.7109375" style="104" bestFit="1" customWidth="1"/>
    <col min="17" max="18" width="9.140625" style="104" customWidth="1"/>
    <col min="19" max="19" width="10.28515625" style="104" bestFit="1" customWidth="1"/>
    <col min="20" max="20" width="10.140625" style="104" bestFit="1" customWidth="1"/>
    <col min="21" max="21" width="2.42578125" style="104" customWidth="1"/>
    <col min="22" max="22" width="11.7109375" style="104" bestFit="1" customWidth="1"/>
    <col min="23" max="23" width="9.140625" style="104" customWidth="1"/>
    <col min="24" max="24" width="1.42578125" style="104" customWidth="1"/>
    <col min="25" max="25" width="10.7109375" style="104" bestFit="1" customWidth="1"/>
    <col min="26" max="27" width="9.140625" style="104" customWidth="1"/>
    <col min="28" max="28" width="10.7109375" style="104" bestFit="1" customWidth="1"/>
    <col min="29" max="29" width="10.140625" style="104" bestFit="1" customWidth="1"/>
    <col min="30" max="30" width="9.140625" style="104" customWidth="1"/>
    <col min="31" max="31" width="0" style="104" hidden="1" customWidth="1"/>
    <col min="32" max="16384" width="9.140625" style="104" hidden="1"/>
  </cols>
  <sheetData>
    <row r="2" spans="2:29">
      <c r="B2" s="637">
        <v>11728688000147</v>
      </c>
      <c r="C2" s="638"/>
      <c r="D2" s="635" t="s">
        <v>157</v>
      </c>
      <c r="E2" s="636"/>
      <c r="F2" s="636"/>
      <c r="G2" s="636"/>
      <c r="M2" s="105" t="s">
        <v>2</v>
      </c>
      <c r="S2" s="30" t="s">
        <v>3</v>
      </c>
      <c r="T2" s="32" t="s">
        <v>4</v>
      </c>
      <c r="AB2" s="620" t="s">
        <v>5</v>
      </c>
      <c r="AC2" s="620"/>
    </row>
    <row r="3" spans="2:29" ht="27.75">
      <c r="B3" s="44" t="s">
        <v>158</v>
      </c>
      <c r="C3" s="331" t="s">
        <v>7</v>
      </c>
      <c r="D3" s="331" t="s">
        <v>8</v>
      </c>
      <c r="E3" s="331" t="s">
        <v>9</v>
      </c>
      <c r="F3" s="331" t="s">
        <v>10</v>
      </c>
      <c r="G3" s="330" t="s">
        <v>11</v>
      </c>
      <c r="I3" s="44" t="str">
        <f>(B3)</f>
        <v>HGLG11</v>
      </c>
      <c r="J3" s="331" t="s">
        <v>7</v>
      </c>
      <c r="K3" s="331" t="s">
        <v>8</v>
      </c>
      <c r="L3" s="331" t="s">
        <v>9</v>
      </c>
      <c r="M3" s="331" t="s">
        <v>12</v>
      </c>
      <c r="O3" s="44" t="str">
        <f>(B3)</f>
        <v>HGLG11</v>
      </c>
      <c r="P3" s="330" t="s">
        <v>13</v>
      </c>
      <c r="Q3" s="331" t="s">
        <v>8</v>
      </c>
      <c r="R3" s="330" t="s">
        <v>14</v>
      </c>
      <c r="S3" s="331" t="s">
        <v>15</v>
      </c>
      <c r="T3" s="331" t="s">
        <v>16</v>
      </c>
      <c r="V3" s="621" t="s">
        <v>17</v>
      </c>
      <c r="W3" s="621"/>
      <c r="Y3" s="106" t="s">
        <v>19</v>
      </c>
      <c r="Z3" s="623" t="s">
        <v>20</v>
      </c>
      <c r="AA3" s="623"/>
    </row>
    <row r="4" spans="2:29">
      <c r="B4" s="624" t="s">
        <v>21</v>
      </c>
      <c r="C4" s="107">
        <v>44389</v>
      </c>
      <c r="D4" s="108">
        <v>1</v>
      </c>
      <c r="E4" s="109">
        <v>168.99</v>
      </c>
      <c r="F4" s="110">
        <v>0.04</v>
      </c>
      <c r="G4" s="109">
        <f>(D4*E4)+F4</f>
        <v>169.03</v>
      </c>
      <c r="H4" s="30"/>
      <c r="I4" s="627" t="s">
        <v>2</v>
      </c>
      <c r="J4" s="392">
        <v>2021</v>
      </c>
      <c r="K4" s="389">
        <v>1</v>
      </c>
      <c r="L4" s="389">
        <v>168.99</v>
      </c>
      <c r="M4" s="391">
        <v>169.03</v>
      </c>
      <c r="O4" s="630" t="s">
        <v>4</v>
      </c>
      <c r="P4" s="112"/>
      <c r="Q4" s="113"/>
      <c r="R4" s="114"/>
      <c r="S4" s="114"/>
      <c r="T4" s="114">
        <f>(R4*Q4)-S4</f>
        <v>0</v>
      </c>
      <c r="V4" s="108" t="s">
        <v>22</v>
      </c>
      <c r="W4" s="108" t="s">
        <v>23</v>
      </c>
      <c r="Y4" s="32" t="s">
        <v>24</v>
      </c>
      <c r="Z4" s="108" t="s">
        <v>25</v>
      </c>
      <c r="AA4" s="108" t="s">
        <v>23</v>
      </c>
      <c r="AB4" s="115"/>
    </row>
    <row r="5" spans="2:29">
      <c r="B5" s="625"/>
      <c r="C5" s="107">
        <v>44740</v>
      </c>
      <c r="D5" s="108">
        <v>1</v>
      </c>
      <c r="E5" s="109">
        <v>162.46</v>
      </c>
      <c r="F5" s="110">
        <v>0</v>
      </c>
      <c r="G5" s="109">
        <f t="shared" ref="G5:G36" si="0">(D5*E5)+F5</f>
        <v>162.46</v>
      </c>
      <c r="H5" s="30"/>
      <c r="I5" s="628"/>
      <c r="J5" s="392">
        <v>2022</v>
      </c>
      <c r="K5" s="389">
        <v>2</v>
      </c>
      <c r="L5" s="389">
        <v>165.45</v>
      </c>
      <c r="M5" s="391">
        <v>331.49</v>
      </c>
      <c r="O5" s="631"/>
      <c r="P5" s="118"/>
      <c r="Q5" s="119"/>
      <c r="R5" s="120"/>
      <c r="S5" s="120"/>
      <c r="T5" s="114">
        <f t="shared" ref="T5:T35" si="1">(R5*Q5)-S5</f>
        <v>0</v>
      </c>
      <c r="V5" s="121">
        <v>44421</v>
      </c>
      <c r="W5" s="122">
        <v>1.1000000000000001</v>
      </c>
      <c r="Y5" s="32"/>
      <c r="Z5" s="121"/>
      <c r="AA5" s="122"/>
    </row>
    <row r="6" spans="2:29">
      <c r="B6" s="625"/>
      <c r="C6" s="107">
        <v>45124</v>
      </c>
      <c r="D6" s="108">
        <v>2</v>
      </c>
      <c r="E6" s="109">
        <v>163.9</v>
      </c>
      <c r="F6" s="110">
        <v>0</v>
      </c>
      <c r="G6" s="109">
        <f t="shared" si="0"/>
        <v>327.8</v>
      </c>
      <c r="H6" s="30"/>
      <c r="I6" s="628"/>
      <c r="J6" s="392">
        <v>2023</v>
      </c>
      <c r="K6" s="389"/>
      <c r="L6" s="389"/>
      <c r="M6" s="391"/>
      <c r="O6" s="631"/>
      <c r="P6" s="112"/>
      <c r="Q6" s="113"/>
      <c r="R6" s="114"/>
      <c r="S6" s="114"/>
      <c r="T6" s="114">
        <f t="shared" si="1"/>
        <v>0</v>
      </c>
      <c r="V6" s="121">
        <v>44454</v>
      </c>
      <c r="W6" s="122">
        <v>1.1000000000000001</v>
      </c>
      <c r="Y6" s="32"/>
      <c r="Z6" s="125"/>
      <c r="AA6" s="122"/>
    </row>
    <row r="7" spans="2:29">
      <c r="B7" s="625"/>
      <c r="C7" s="107"/>
      <c r="D7" s="108"/>
      <c r="E7" s="109"/>
      <c r="F7" s="110">
        <v>0</v>
      </c>
      <c r="G7" s="109">
        <f t="shared" si="0"/>
        <v>0</v>
      </c>
      <c r="H7" s="30"/>
      <c r="I7" s="628"/>
      <c r="J7" s="392"/>
      <c r="K7" s="389"/>
      <c r="L7" s="389"/>
      <c r="M7" s="391"/>
      <c r="O7" s="631"/>
      <c r="P7" s="112"/>
      <c r="Q7" s="113"/>
      <c r="R7" s="114"/>
      <c r="S7" s="114"/>
      <c r="T7" s="114">
        <f t="shared" si="1"/>
        <v>0</v>
      </c>
      <c r="V7" s="121">
        <v>44484</v>
      </c>
      <c r="W7" s="122">
        <v>1.1000000000000001</v>
      </c>
      <c r="Z7" s="108"/>
      <c r="AA7" s="122"/>
    </row>
    <row r="8" spans="2:29">
      <c r="B8" s="625"/>
      <c r="C8" s="107"/>
      <c r="D8" s="108"/>
      <c r="E8" s="109"/>
      <c r="F8" s="110">
        <v>0</v>
      </c>
      <c r="G8" s="109">
        <f t="shared" si="0"/>
        <v>0</v>
      </c>
      <c r="H8" s="30"/>
      <c r="I8" s="628"/>
      <c r="J8" s="392"/>
      <c r="K8" s="389"/>
      <c r="L8" s="389"/>
      <c r="M8" s="391"/>
      <c r="O8" s="631"/>
      <c r="P8" s="112"/>
      <c r="Q8" s="113"/>
      <c r="R8" s="114"/>
      <c r="S8" s="114"/>
      <c r="T8" s="114">
        <f t="shared" si="1"/>
        <v>0</v>
      </c>
      <c r="V8" s="121">
        <v>44516</v>
      </c>
      <c r="W8" s="122">
        <v>1.1000000000000001</v>
      </c>
      <c r="Z8" s="108"/>
      <c r="AA8" s="122"/>
    </row>
    <row r="9" spans="2:29">
      <c r="B9" s="625"/>
      <c r="C9" s="107"/>
      <c r="D9" s="108"/>
      <c r="E9" s="109"/>
      <c r="F9" s="110">
        <v>0</v>
      </c>
      <c r="G9" s="109">
        <f t="shared" si="0"/>
        <v>0</v>
      </c>
      <c r="H9" s="30"/>
      <c r="I9" s="628"/>
      <c r="J9" s="392"/>
      <c r="K9" s="389"/>
      <c r="L9" s="389"/>
      <c r="M9" s="391"/>
      <c r="O9" s="631"/>
      <c r="P9" s="112"/>
      <c r="Q9" s="113"/>
      <c r="R9" s="114"/>
      <c r="S9" s="114"/>
      <c r="T9" s="114">
        <f t="shared" si="1"/>
        <v>0</v>
      </c>
      <c r="V9" s="121">
        <v>44544</v>
      </c>
      <c r="W9" s="122">
        <v>1.1000000000000001</v>
      </c>
      <c r="Z9" s="108"/>
      <c r="AA9" s="122"/>
    </row>
    <row r="10" spans="2:29">
      <c r="B10" s="625"/>
      <c r="C10" s="107"/>
      <c r="D10" s="108"/>
      <c r="E10" s="109"/>
      <c r="F10" s="110">
        <v>0</v>
      </c>
      <c r="G10" s="109">
        <f t="shared" si="0"/>
        <v>0</v>
      </c>
      <c r="H10" s="30"/>
      <c r="I10" s="628"/>
      <c r="J10" s="392"/>
      <c r="K10" s="389"/>
      <c r="L10" s="389"/>
      <c r="M10" s="391"/>
      <c r="O10" s="631"/>
      <c r="P10" s="112"/>
      <c r="Q10" s="113"/>
      <c r="R10" s="114"/>
      <c r="S10" s="114"/>
      <c r="T10" s="114">
        <f t="shared" si="1"/>
        <v>0</v>
      </c>
      <c r="V10" s="375">
        <f>SUM(W5:W9)</f>
        <v>5.5</v>
      </c>
      <c r="W10" s="372"/>
      <c r="Z10" s="108"/>
      <c r="AA10" s="122"/>
    </row>
    <row r="11" spans="2:29">
      <c r="B11" s="625"/>
      <c r="C11" s="126"/>
      <c r="D11" s="126"/>
      <c r="E11" s="126"/>
      <c r="F11" s="110">
        <v>0</v>
      </c>
      <c r="G11" s="109">
        <f t="shared" si="0"/>
        <v>0</v>
      </c>
      <c r="H11" s="30"/>
      <c r="I11" s="628"/>
      <c r="J11" s="392"/>
      <c r="K11" s="389"/>
      <c r="L11" s="389"/>
      <c r="M11" s="391"/>
      <c r="O11" s="631"/>
      <c r="P11" s="112"/>
      <c r="Q11" s="113"/>
      <c r="R11" s="114"/>
      <c r="S11" s="114"/>
      <c r="T11" s="114">
        <f t="shared" si="1"/>
        <v>0</v>
      </c>
      <c r="V11" s="121">
        <v>44575</v>
      </c>
      <c r="W11" s="122">
        <v>1.75</v>
      </c>
      <c r="Z11" s="108"/>
      <c r="AA11" s="122"/>
    </row>
    <row r="12" spans="2:29">
      <c r="B12" s="625"/>
      <c r="C12" s="126"/>
      <c r="D12" s="126"/>
      <c r="E12" s="126"/>
      <c r="F12" s="110">
        <v>0</v>
      </c>
      <c r="G12" s="109">
        <f t="shared" si="0"/>
        <v>0</v>
      </c>
      <c r="H12" s="30"/>
      <c r="I12" s="628"/>
      <c r="J12" s="392"/>
      <c r="K12" s="389"/>
      <c r="L12" s="389"/>
      <c r="M12" s="391"/>
      <c r="O12" s="631"/>
      <c r="P12" s="112"/>
      <c r="Q12" s="113"/>
      <c r="R12" s="114"/>
      <c r="S12" s="114"/>
      <c r="T12" s="114">
        <f t="shared" si="1"/>
        <v>0</v>
      </c>
      <c r="V12" s="121">
        <v>44635</v>
      </c>
      <c r="W12" s="122">
        <v>1.1000000000000001</v>
      </c>
      <c r="Z12" s="108"/>
      <c r="AA12" s="122"/>
    </row>
    <row r="13" spans="2:29">
      <c r="B13" s="625"/>
      <c r="C13" s="126"/>
      <c r="D13" s="126"/>
      <c r="E13" s="126"/>
      <c r="F13" s="110">
        <v>0</v>
      </c>
      <c r="G13" s="109">
        <f t="shared" si="0"/>
        <v>0</v>
      </c>
      <c r="H13" s="30"/>
      <c r="I13" s="628"/>
      <c r="J13" s="392"/>
      <c r="K13" s="389"/>
      <c r="L13" s="389"/>
      <c r="M13" s="391"/>
      <c r="O13" s="631"/>
      <c r="P13" s="112"/>
      <c r="Q13" s="113"/>
      <c r="R13" s="114"/>
      <c r="S13" s="114"/>
      <c r="T13" s="114">
        <f t="shared" si="1"/>
        <v>0</v>
      </c>
      <c r="V13" s="121">
        <v>44665</v>
      </c>
      <c r="W13" s="122">
        <v>1.1000000000000001</v>
      </c>
      <c r="Z13" s="108"/>
      <c r="AA13" s="122"/>
    </row>
    <row r="14" spans="2:29">
      <c r="B14" s="625"/>
      <c r="C14" s="126"/>
      <c r="D14" s="126"/>
      <c r="E14" s="126"/>
      <c r="F14" s="110">
        <v>0</v>
      </c>
      <c r="G14" s="109">
        <f t="shared" si="0"/>
        <v>0</v>
      </c>
      <c r="H14" s="30"/>
      <c r="I14" s="628"/>
      <c r="J14" s="392"/>
      <c r="K14" s="389"/>
      <c r="L14" s="389"/>
      <c r="M14" s="391"/>
      <c r="O14" s="631"/>
      <c r="P14" s="112"/>
      <c r="Q14" s="113"/>
      <c r="R14" s="114"/>
      <c r="S14" s="114"/>
      <c r="T14" s="114">
        <f t="shared" si="1"/>
        <v>0</v>
      </c>
      <c r="U14" s="104" t="s">
        <v>159</v>
      </c>
      <c r="V14" s="121">
        <v>44694</v>
      </c>
      <c r="W14" s="122">
        <v>1.1000000000000001</v>
      </c>
      <c r="Z14" s="108"/>
      <c r="AA14" s="122"/>
    </row>
    <row r="15" spans="2:29">
      <c r="B15" s="625"/>
      <c r="C15" s="126"/>
      <c r="D15" s="126"/>
      <c r="E15" s="126"/>
      <c r="F15" s="110">
        <v>0</v>
      </c>
      <c r="G15" s="109">
        <f t="shared" si="0"/>
        <v>0</v>
      </c>
      <c r="H15" s="30"/>
      <c r="I15" s="628"/>
      <c r="J15" s="392"/>
      <c r="K15" s="389"/>
      <c r="L15" s="389"/>
      <c r="M15" s="391"/>
      <c r="O15" s="631"/>
      <c r="P15" s="112"/>
      <c r="Q15" s="113"/>
      <c r="R15" s="114"/>
      <c r="S15" s="114"/>
      <c r="T15" s="114">
        <f t="shared" si="1"/>
        <v>0</v>
      </c>
      <c r="V15" s="121">
        <v>44726</v>
      </c>
      <c r="W15" s="122">
        <v>1.1000000000000001</v>
      </c>
      <c r="Z15" s="108"/>
      <c r="AA15" s="122"/>
    </row>
    <row r="16" spans="2:29">
      <c r="B16" s="625"/>
      <c r="C16" s="126"/>
      <c r="D16" s="126"/>
      <c r="E16" s="126"/>
      <c r="F16" s="110">
        <v>0</v>
      </c>
      <c r="G16" s="109">
        <f t="shared" si="0"/>
        <v>0</v>
      </c>
      <c r="H16" s="30"/>
      <c r="I16" s="628"/>
      <c r="J16" s="392"/>
      <c r="K16" s="389"/>
      <c r="L16" s="389"/>
      <c r="M16" s="391"/>
      <c r="O16" s="631"/>
      <c r="P16" s="112"/>
      <c r="Q16" s="113"/>
      <c r="R16" s="114"/>
      <c r="S16" s="114"/>
      <c r="T16" s="114">
        <f t="shared" si="1"/>
        <v>0</v>
      </c>
      <c r="V16" s="121">
        <v>44756</v>
      </c>
      <c r="W16" s="122">
        <v>6.6</v>
      </c>
      <c r="Z16" s="108"/>
      <c r="AA16" s="122"/>
    </row>
    <row r="17" spans="2:27">
      <c r="B17" s="625"/>
      <c r="C17" s="126"/>
      <c r="D17" s="126"/>
      <c r="E17" s="126"/>
      <c r="F17" s="110">
        <v>0</v>
      </c>
      <c r="G17" s="109">
        <f t="shared" si="0"/>
        <v>0</v>
      </c>
      <c r="H17" s="30"/>
      <c r="I17" s="628"/>
      <c r="J17" s="392"/>
      <c r="K17" s="389"/>
      <c r="L17" s="389"/>
      <c r="M17" s="391"/>
      <c r="O17" s="631"/>
      <c r="P17" s="112"/>
      <c r="Q17" s="113"/>
      <c r="R17" s="114"/>
      <c r="S17" s="114"/>
      <c r="T17" s="114">
        <f t="shared" si="1"/>
        <v>0</v>
      </c>
      <c r="V17" s="121">
        <v>44786</v>
      </c>
      <c r="W17" s="122">
        <v>2.2000000000000002</v>
      </c>
      <c r="Z17" s="108"/>
      <c r="AA17" s="122"/>
    </row>
    <row r="18" spans="2:27">
      <c r="B18" s="625"/>
      <c r="C18" s="126"/>
      <c r="D18" s="126"/>
      <c r="E18" s="126"/>
      <c r="F18" s="110">
        <v>0</v>
      </c>
      <c r="G18" s="109">
        <f t="shared" si="0"/>
        <v>0</v>
      </c>
      <c r="H18" s="30"/>
      <c r="I18" s="628"/>
      <c r="J18" s="392"/>
      <c r="K18" s="389"/>
      <c r="L18" s="389"/>
      <c r="M18" s="391"/>
      <c r="O18" s="631"/>
      <c r="P18" s="112"/>
      <c r="Q18" s="113"/>
      <c r="R18" s="114"/>
      <c r="S18" s="114"/>
      <c r="T18" s="114">
        <f t="shared" si="1"/>
        <v>0</v>
      </c>
      <c r="V18" s="121">
        <v>44819</v>
      </c>
      <c r="W18" s="122">
        <v>2.2000000000000002</v>
      </c>
      <c r="Z18" s="108"/>
      <c r="AA18" s="122"/>
    </row>
    <row r="19" spans="2:27">
      <c r="B19" s="625"/>
      <c r="C19" s="126"/>
      <c r="D19" s="126"/>
      <c r="E19" s="126"/>
      <c r="F19" s="110">
        <v>0</v>
      </c>
      <c r="G19" s="109">
        <f t="shared" si="0"/>
        <v>0</v>
      </c>
      <c r="H19" s="30"/>
      <c r="I19" s="628"/>
      <c r="J19" s="392"/>
      <c r="K19" s="389"/>
      <c r="L19" s="389"/>
      <c r="M19" s="391"/>
      <c r="O19" s="631"/>
      <c r="P19" s="112"/>
      <c r="Q19" s="113"/>
      <c r="R19" s="114"/>
      <c r="S19" s="114"/>
      <c r="T19" s="114">
        <f t="shared" si="1"/>
        <v>0</v>
      </c>
      <c r="V19" s="121">
        <v>44851</v>
      </c>
      <c r="W19" s="122">
        <v>2.2000000000000002</v>
      </c>
      <c r="Z19" s="108"/>
      <c r="AA19" s="122"/>
    </row>
    <row r="20" spans="2:27">
      <c r="B20" s="625"/>
      <c r="C20" s="126"/>
      <c r="D20" s="126"/>
      <c r="E20" s="126"/>
      <c r="F20" s="110">
        <v>0</v>
      </c>
      <c r="G20" s="109">
        <f t="shared" si="0"/>
        <v>0</v>
      </c>
      <c r="H20" s="30"/>
      <c r="I20" s="628"/>
      <c r="J20" s="392"/>
      <c r="K20" s="389"/>
      <c r="L20" s="389"/>
      <c r="M20" s="391"/>
      <c r="O20" s="631"/>
      <c r="P20" s="112"/>
      <c r="Q20" s="113"/>
      <c r="R20" s="114"/>
      <c r="S20" s="114"/>
      <c r="T20" s="114">
        <f t="shared" si="1"/>
        <v>0</v>
      </c>
      <c r="V20" s="121">
        <v>44881</v>
      </c>
      <c r="W20" s="122">
        <v>2.2000000000000002</v>
      </c>
      <c r="Z20" s="108"/>
      <c r="AA20" s="122"/>
    </row>
    <row r="21" spans="2:27">
      <c r="B21" s="625"/>
      <c r="C21" s="126"/>
      <c r="D21" s="126"/>
      <c r="E21" s="126"/>
      <c r="F21" s="110">
        <v>0</v>
      </c>
      <c r="G21" s="109">
        <f t="shared" si="0"/>
        <v>0</v>
      </c>
      <c r="H21" s="30"/>
      <c r="I21" s="628"/>
      <c r="J21" s="392"/>
      <c r="K21" s="389"/>
      <c r="L21" s="389"/>
      <c r="M21" s="391"/>
      <c r="O21" s="631"/>
      <c r="P21" s="112"/>
      <c r="Q21" s="113"/>
      <c r="R21" s="114"/>
      <c r="S21" s="114"/>
      <c r="T21" s="114">
        <f t="shared" si="1"/>
        <v>0</v>
      </c>
      <c r="V21" s="121">
        <v>44909</v>
      </c>
      <c r="W21" s="122">
        <v>2.2000000000000002</v>
      </c>
      <c r="Z21" s="108"/>
      <c r="AA21" s="122"/>
    </row>
    <row r="22" spans="2:27">
      <c r="B22" s="625"/>
      <c r="C22" s="126"/>
      <c r="D22" s="126"/>
      <c r="E22" s="126"/>
      <c r="F22" s="110">
        <v>0</v>
      </c>
      <c r="G22" s="109">
        <f t="shared" si="0"/>
        <v>0</v>
      </c>
      <c r="H22" s="30"/>
      <c r="I22" s="628"/>
      <c r="J22" s="392"/>
      <c r="K22" s="389"/>
      <c r="L22" s="389"/>
      <c r="M22" s="391"/>
      <c r="O22" s="631"/>
      <c r="P22" s="112"/>
      <c r="Q22" s="113"/>
      <c r="R22" s="114"/>
      <c r="S22" s="114"/>
      <c r="T22" s="114">
        <f t="shared" si="1"/>
        <v>0</v>
      </c>
      <c r="V22" s="374">
        <f>SUM(W11:W21)</f>
        <v>23.749999999999996</v>
      </c>
      <c r="W22" s="373"/>
      <c r="Z22" s="108"/>
      <c r="AA22" s="122"/>
    </row>
    <row r="23" spans="2:27">
      <c r="B23" s="625"/>
      <c r="C23" s="126"/>
      <c r="D23" s="126"/>
      <c r="E23" s="126"/>
      <c r="F23" s="110">
        <v>0</v>
      </c>
      <c r="G23" s="109">
        <f t="shared" si="0"/>
        <v>0</v>
      </c>
      <c r="H23" s="30"/>
      <c r="I23" s="628"/>
      <c r="J23" s="392"/>
      <c r="K23" s="389"/>
      <c r="L23" s="389"/>
      <c r="M23" s="391"/>
      <c r="O23" s="631"/>
      <c r="P23" s="112"/>
      <c r="Q23" s="113"/>
      <c r="R23" s="114"/>
      <c r="S23" s="114"/>
      <c r="T23" s="114">
        <f t="shared" si="1"/>
        <v>0</v>
      </c>
      <c r="V23" s="121">
        <v>44939</v>
      </c>
      <c r="W23" s="122">
        <v>4.4000000000000004</v>
      </c>
      <c r="Z23" s="108"/>
      <c r="AA23" s="122"/>
    </row>
    <row r="24" spans="2:27">
      <c r="B24" s="625"/>
      <c r="C24" s="126"/>
      <c r="D24" s="126"/>
      <c r="E24" s="126"/>
      <c r="F24" s="110">
        <v>0</v>
      </c>
      <c r="G24" s="109">
        <f t="shared" si="0"/>
        <v>0</v>
      </c>
      <c r="H24" s="30"/>
      <c r="I24" s="628"/>
      <c r="J24" s="392"/>
      <c r="K24" s="389"/>
      <c r="L24" s="389"/>
      <c r="M24" s="391"/>
      <c r="O24" s="631"/>
      <c r="P24" s="112"/>
      <c r="Q24" s="113"/>
      <c r="R24" s="114"/>
      <c r="S24" s="114"/>
      <c r="T24" s="114">
        <f t="shared" si="1"/>
        <v>0</v>
      </c>
      <c r="V24" s="121">
        <v>44971</v>
      </c>
      <c r="W24" s="122">
        <v>2.2000000000000002</v>
      </c>
      <c r="Z24" s="108"/>
      <c r="AA24" s="122"/>
    </row>
    <row r="25" spans="2:27">
      <c r="B25" s="625"/>
      <c r="C25" s="126"/>
      <c r="D25" s="126"/>
      <c r="E25" s="126"/>
      <c r="F25" s="110">
        <v>0</v>
      </c>
      <c r="G25" s="109">
        <f t="shared" si="0"/>
        <v>0</v>
      </c>
      <c r="H25" s="30"/>
      <c r="I25" s="628"/>
      <c r="J25" s="392"/>
      <c r="K25" s="389"/>
      <c r="L25" s="389"/>
      <c r="M25" s="391"/>
      <c r="O25" s="631"/>
      <c r="P25" s="112"/>
      <c r="Q25" s="113"/>
      <c r="R25" s="114"/>
      <c r="S25" s="114"/>
      <c r="T25" s="114">
        <f t="shared" si="1"/>
        <v>0</v>
      </c>
      <c r="V25" s="121">
        <v>44999</v>
      </c>
      <c r="W25" s="122">
        <v>2.2000000000000002</v>
      </c>
      <c r="Z25" s="108"/>
      <c r="AA25" s="122"/>
    </row>
    <row r="26" spans="2:27">
      <c r="B26" s="625"/>
      <c r="C26" s="126"/>
      <c r="D26" s="126"/>
      <c r="E26" s="126"/>
      <c r="F26" s="110">
        <v>0</v>
      </c>
      <c r="G26" s="109">
        <f t="shared" si="0"/>
        <v>0</v>
      </c>
      <c r="H26" s="30"/>
      <c r="I26" s="628"/>
      <c r="J26" s="392"/>
      <c r="K26" s="389"/>
      <c r="L26" s="389"/>
      <c r="M26" s="391"/>
      <c r="O26" s="631"/>
      <c r="P26" s="112"/>
      <c r="Q26" s="113"/>
      <c r="R26" s="114"/>
      <c r="S26" s="114"/>
      <c r="T26" s="114">
        <f t="shared" si="1"/>
        <v>0</v>
      </c>
      <c r="V26" s="121">
        <v>45033</v>
      </c>
      <c r="W26" s="122">
        <v>2.2000000000000002</v>
      </c>
      <c r="Z26" s="108"/>
      <c r="AA26" s="122"/>
    </row>
    <row r="27" spans="2:27">
      <c r="B27" s="625"/>
      <c r="C27" s="126"/>
      <c r="D27" s="126"/>
      <c r="E27" s="126"/>
      <c r="F27" s="110">
        <v>0</v>
      </c>
      <c r="G27" s="109">
        <f t="shared" si="0"/>
        <v>0</v>
      </c>
      <c r="H27" s="30"/>
      <c r="I27" s="628"/>
      <c r="J27" s="392"/>
      <c r="K27" s="389"/>
      <c r="L27" s="389"/>
      <c r="M27" s="391"/>
      <c r="O27" s="631"/>
      <c r="P27" s="112"/>
      <c r="Q27" s="113"/>
      <c r="R27" s="114"/>
      <c r="S27" s="114"/>
      <c r="T27" s="114">
        <f t="shared" si="1"/>
        <v>0</v>
      </c>
      <c r="V27" s="121">
        <v>45061</v>
      </c>
      <c r="W27" s="122">
        <v>2.2000000000000002</v>
      </c>
      <c r="Z27" s="108"/>
      <c r="AA27" s="122"/>
    </row>
    <row r="28" spans="2:27">
      <c r="B28" s="625"/>
      <c r="C28" s="126"/>
      <c r="D28" s="126"/>
      <c r="E28" s="126"/>
      <c r="F28" s="110">
        <v>0</v>
      </c>
      <c r="G28" s="109">
        <f t="shared" si="0"/>
        <v>0</v>
      </c>
      <c r="H28" s="30"/>
      <c r="I28" s="628"/>
      <c r="J28" s="392"/>
      <c r="K28" s="389"/>
      <c r="L28" s="389"/>
      <c r="M28" s="391"/>
      <c r="O28" s="631"/>
      <c r="P28" s="112"/>
      <c r="Q28" s="113"/>
      <c r="R28" s="114"/>
      <c r="S28" s="114"/>
      <c r="T28" s="114">
        <f t="shared" si="1"/>
        <v>0</v>
      </c>
      <c r="V28" s="121">
        <v>45092</v>
      </c>
      <c r="W28" s="122">
        <v>2.2000000000000002</v>
      </c>
      <c r="Z28" s="108"/>
      <c r="AA28" s="122"/>
    </row>
    <row r="29" spans="2:27">
      <c r="B29" s="625"/>
      <c r="C29" s="126"/>
      <c r="D29" s="126"/>
      <c r="E29" s="126"/>
      <c r="F29" s="110">
        <v>0</v>
      </c>
      <c r="G29" s="109">
        <f t="shared" si="0"/>
        <v>0</v>
      </c>
      <c r="H29" s="30"/>
      <c r="I29" s="628"/>
      <c r="J29" s="392"/>
      <c r="K29" s="389"/>
      <c r="L29" s="389"/>
      <c r="M29" s="391"/>
      <c r="O29" s="631"/>
      <c r="P29" s="112"/>
      <c r="Q29" s="113"/>
      <c r="R29" s="114"/>
      <c r="S29" s="114"/>
      <c r="T29" s="114">
        <f t="shared" si="1"/>
        <v>0</v>
      </c>
      <c r="V29" s="121">
        <v>45121</v>
      </c>
      <c r="W29" s="122">
        <v>3</v>
      </c>
      <c r="Z29" s="108"/>
      <c r="AA29" s="122"/>
    </row>
    <row r="30" spans="2:27">
      <c r="B30" s="625"/>
      <c r="C30" s="126"/>
      <c r="D30" s="126"/>
      <c r="E30" s="126"/>
      <c r="F30" s="110">
        <v>0</v>
      </c>
      <c r="G30" s="109">
        <f t="shared" si="0"/>
        <v>0</v>
      </c>
      <c r="H30" s="30"/>
      <c r="I30" s="628"/>
      <c r="J30" s="392"/>
      <c r="K30" s="389"/>
      <c r="L30" s="389"/>
      <c r="M30" s="391"/>
      <c r="O30" s="631"/>
      <c r="P30" s="112"/>
      <c r="Q30" s="113"/>
      <c r="R30" s="114"/>
      <c r="S30" s="114"/>
      <c r="T30" s="114">
        <f t="shared" si="1"/>
        <v>0</v>
      </c>
      <c r="V30" s="121">
        <v>45152</v>
      </c>
      <c r="W30" s="122">
        <v>4.4000000000000004</v>
      </c>
      <c r="Z30" s="108"/>
      <c r="AA30" s="122"/>
    </row>
    <row r="31" spans="2:27">
      <c r="B31" s="625"/>
      <c r="C31" s="126"/>
      <c r="D31" s="126"/>
      <c r="E31" s="126"/>
      <c r="F31" s="110">
        <v>0</v>
      </c>
      <c r="G31" s="109">
        <f t="shared" si="0"/>
        <v>0</v>
      </c>
      <c r="H31" s="30"/>
      <c r="I31" s="628"/>
      <c r="J31" s="392"/>
      <c r="K31" s="389"/>
      <c r="L31" s="389"/>
      <c r="M31" s="391"/>
      <c r="O31" s="631"/>
      <c r="P31" s="112"/>
      <c r="Q31" s="113"/>
      <c r="R31" s="114"/>
      <c r="S31" s="114"/>
      <c r="T31" s="114">
        <f t="shared" si="1"/>
        <v>0</v>
      </c>
      <c r="V31" s="121">
        <v>45184</v>
      </c>
      <c r="W31" s="122">
        <v>4.4000000000000004</v>
      </c>
      <c r="Z31" s="108"/>
      <c r="AA31" s="122"/>
    </row>
    <row r="32" spans="2:27">
      <c r="B32" s="625"/>
      <c r="C32" s="126"/>
      <c r="D32" s="126"/>
      <c r="E32" s="126"/>
      <c r="F32" s="110">
        <v>0</v>
      </c>
      <c r="G32" s="109">
        <f t="shared" si="0"/>
        <v>0</v>
      </c>
      <c r="H32" s="30"/>
      <c r="I32" s="628"/>
      <c r="J32" s="392"/>
      <c r="K32" s="389"/>
      <c r="L32" s="389"/>
      <c r="M32" s="391"/>
      <c r="O32" s="631"/>
      <c r="P32" s="112"/>
      <c r="Q32" s="113"/>
      <c r="R32" s="114"/>
      <c r="S32" s="114"/>
      <c r="T32" s="114">
        <f t="shared" si="1"/>
        <v>0</v>
      </c>
      <c r="V32" s="121">
        <v>45215</v>
      </c>
      <c r="W32" s="122">
        <v>4.4000000000000004</v>
      </c>
      <c r="Z32" s="108"/>
      <c r="AA32" s="122"/>
    </row>
    <row r="33" spans="2:27">
      <c r="B33" s="625"/>
      <c r="C33" s="126"/>
      <c r="D33" s="126"/>
      <c r="E33" s="126"/>
      <c r="F33" s="110">
        <v>0</v>
      </c>
      <c r="G33" s="109">
        <f t="shared" si="0"/>
        <v>0</v>
      </c>
      <c r="H33" s="30"/>
      <c r="I33" s="628"/>
      <c r="J33" s="392"/>
      <c r="K33" s="389"/>
      <c r="L33" s="389"/>
      <c r="M33" s="391"/>
      <c r="O33" s="631"/>
      <c r="P33" s="112"/>
      <c r="Q33" s="113"/>
      <c r="R33" s="114"/>
      <c r="S33" s="114"/>
      <c r="T33" s="114">
        <f t="shared" si="1"/>
        <v>0</v>
      </c>
      <c r="V33" s="121">
        <v>45246</v>
      </c>
      <c r="W33" s="122">
        <v>4.4000000000000004</v>
      </c>
      <c r="Z33" s="108"/>
      <c r="AA33" s="122"/>
    </row>
    <row r="34" spans="2:27">
      <c r="B34" s="625"/>
      <c r="C34" s="126"/>
      <c r="D34" s="126"/>
      <c r="E34" s="126"/>
      <c r="F34" s="110">
        <v>0</v>
      </c>
      <c r="G34" s="109">
        <f t="shared" si="0"/>
        <v>0</v>
      </c>
      <c r="H34" s="30"/>
      <c r="I34" s="628"/>
      <c r="J34" s="392"/>
      <c r="K34" s="389"/>
      <c r="L34" s="389"/>
      <c r="M34" s="391"/>
      <c r="O34" s="631"/>
      <c r="P34" s="112"/>
      <c r="Q34" s="113"/>
      <c r="R34" s="114"/>
      <c r="S34" s="114"/>
      <c r="T34" s="114">
        <f t="shared" si="1"/>
        <v>0</v>
      </c>
      <c r="V34" s="121">
        <v>45271</v>
      </c>
      <c r="W34" s="122">
        <v>4.4000000000000004</v>
      </c>
      <c r="Z34" s="108"/>
      <c r="AA34" s="122"/>
    </row>
    <row r="35" spans="2:27">
      <c r="B35" s="625"/>
      <c r="C35" s="126"/>
      <c r="D35" s="126"/>
      <c r="E35" s="126"/>
      <c r="F35" s="110">
        <v>0</v>
      </c>
      <c r="G35" s="109">
        <f t="shared" si="0"/>
        <v>0</v>
      </c>
      <c r="H35" s="30"/>
      <c r="I35" s="629"/>
      <c r="J35" s="392"/>
      <c r="K35" s="389"/>
      <c r="L35" s="389"/>
      <c r="M35" s="391"/>
      <c r="O35" s="632"/>
      <c r="P35" s="130"/>
      <c r="Q35" s="131"/>
      <c r="R35" s="132"/>
      <c r="S35" s="133"/>
      <c r="T35" s="114">
        <f t="shared" si="1"/>
        <v>0</v>
      </c>
      <c r="V35" s="205">
        <f>SUM(W23:W34)</f>
        <v>40.399999999999991</v>
      </c>
      <c r="W35" s="412"/>
      <c r="Z35" s="108"/>
      <c r="AA35" s="122"/>
    </row>
    <row r="36" spans="2:27">
      <c r="B36" s="626"/>
      <c r="C36" s="126"/>
      <c r="D36" s="126"/>
      <c r="E36" s="126"/>
      <c r="F36" s="110">
        <v>0</v>
      </c>
      <c r="G36" s="109">
        <f t="shared" si="0"/>
        <v>0</v>
      </c>
      <c r="H36" s="30"/>
      <c r="R36" s="134"/>
      <c r="V36" s="108"/>
      <c r="W36" s="122"/>
      <c r="Z36" s="108"/>
      <c r="AA36" s="122"/>
    </row>
    <row r="37" spans="2:27">
      <c r="B37" s="115" t="s">
        <v>26</v>
      </c>
      <c r="C37" s="134"/>
      <c r="D37" s="135">
        <f>SUM(D4:D36)</f>
        <v>4</v>
      </c>
      <c r="E37" s="136">
        <f>G37/D37</f>
        <v>164.82249999999999</v>
      </c>
      <c r="F37" s="137"/>
      <c r="G37" s="138">
        <f>SUM(G4:G36)</f>
        <v>659.29</v>
      </c>
      <c r="V37" s="108"/>
      <c r="W37" s="122"/>
      <c r="Z37" s="108"/>
      <c r="AA37" s="122"/>
    </row>
    <row r="38" spans="2:27">
      <c r="E38" s="139" t="s">
        <v>27</v>
      </c>
      <c r="W38" s="140">
        <f>SUM(W5:W37)</f>
        <v>69.65000000000002</v>
      </c>
    </row>
  </sheetData>
  <mergeCells count="8">
    <mergeCell ref="AB2:AC2"/>
    <mergeCell ref="V3:W3"/>
    <mergeCell ref="Z3:AA3"/>
    <mergeCell ref="B4:B36"/>
    <mergeCell ref="I4:I35"/>
    <mergeCell ref="O4:O35"/>
    <mergeCell ref="B2:C2"/>
    <mergeCell ref="D2:G2"/>
  </mergeCells>
  <hyperlinks>
    <hyperlink ref="B3" location="CARTEIRA!A1" display="CARTEIRA!A1" xr:uid="{00000000-0004-0000-2C00-000000000000}"/>
    <hyperlink ref="V3:W3" location="DIVIDENDO!A1" display="DIVIDENDO" xr:uid="{00000000-0004-0000-2C00-000001000000}"/>
  </hyperlinks>
  <pageMargins left="0.511811024" right="0.511811024" top="0.78740157499999996" bottom="0.78740157499999996" header="0.31496062000000002" footer="0.31496062000000002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rgb="FFED7D31"/>
  </sheetPr>
  <dimension ref="A1:AE45"/>
  <sheetViews>
    <sheetView workbookViewId="0">
      <pane ySplit="3" topLeftCell="A17" activePane="bottomLeft" state="frozen"/>
      <selection pane="bottomLeft" activeCell="V32" sqref="V32"/>
      <selection activeCell="B1" sqref="B1"/>
    </sheetView>
  </sheetViews>
  <sheetFormatPr defaultColWidth="0" defaultRowHeight="15"/>
  <cols>
    <col min="1" max="1" width="1.28515625" style="104" customWidth="1"/>
    <col min="2" max="2" width="9.140625" style="104" customWidth="1"/>
    <col min="3" max="3" width="12" style="104" bestFit="1" customWidth="1"/>
    <col min="4" max="4" width="9.140625" style="104" customWidth="1"/>
    <col min="5" max="5" width="13.42578125" style="104" bestFit="1" customWidth="1"/>
    <col min="6" max="6" width="8.85546875" style="104" bestFit="1" customWidth="1"/>
    <col min="7" max="7" width="11.7109375" style="104" bestFit="1" customWidth="1"/>
    <col min="8" max="8" width="1.7109375" style="104" customWidth="1"/>
    <col min="9" max="9" width="9.140625" style="104" customWidth="1"/>
    <col min="10" max="10" width="11.7109375" style="104" bestFit="1" customWidth="1"/>
    <col min="11" max="12" width="9.140625" style="104" customWidth="1"/>
    <col min="13" max="13" width="11.7109375" style="104" bestFit="1" customWidth="1"/>
    <col min="14" max="14" width="1.28515625" style="104" customWidth="1"/>
    <col min="15" max="15" width="9.140625" style="104" customWidth="1"/>
    <col min="16" max="16" width="10.7109375" style="104" bestFit="1" customWidth="1"/>
    <col min="17" max="18" width="9.140625" style="104" customWidth="1"/>
    <col min="19" max="19" width="10.28515625" style="104" bestFit="1" customWidth="1"/>
    <col min="20" max="20" width="10.140625" style="104" bestFit="1" customWidth="1"/>
    <col min="21" max="21" width="2.42578125" style="104" customWidth="1"/>
    <col min="22" max="22" width="12.7109375" style="104" bestFit="1" customWidth="1"/>
    <col min="23" max="23" width="10.140625" style="104" customWidth="1"/>
    <col min="24" max="24" width="1.42578125" style="104" customWidth="1"/>
    <col min="25" max="25" width="10.7109375" style="104" bestFit="1" customWidth="1"/>
    <col min="26" max="27" width="9.140625" style="104" customWidth="1"/>
    <col min="28" max="28" width="10.7109375" style="104" bestFit="1" customWidth="1"/>
    <col min="29" max="29" width="10.140625" style="104" bestFit="1" customWidth="1"/>
    <col min="30" max="30" width="9.140625" style="104" customWidth="1"/>
    <col min="31" max="31" width="0" style="104" hidden="1" customWidth="1"/>
    <col min="32" max="16384" width="9.140625" style="104" hidden="1"/>
  </cols>
  <sheetData>
    <row r="1" spans="1:29">
      <c r="A1" s="508"/>
    </row>
    <row r="2" spans="1:29">
      <c r="B2" s="637">
        <v>36771692000119</v>
      </c>
      <c r="C2" s="638"/>
      <c r="D2" s="635" t="s">
        <v>160</v>
      </c>
      <c r="E2" s="636"/>
      <c r="F2" s="636"/>
      <c r="G2" s="636"/>
      <c r="M2" s="105" t="s">
        <v>2</v>
      </c>
      <c r="S2" s="30" t="s">
        <v>3</v>
      </c>
      <c r="T2" s="32" t="s">
        <v>4</v>
      </c>
      <c r="AB2" s="620" t="s">
        <v>5</v>
      </c>
      <c r="AC2" s="620"/>
    </row>
    <row r="3" spans="1:29" ht="27.75">
      <c r="B3" s="44" t="s">
        <v>161</v>
      </c>
      <c r="C3" s="331" t="s">
        <v>7</v>
      </c>
      <c r="D3" s="331" t="s">
        <v>8</v>
      </c>
      <c r="E3" s="331" t="s">
        <v>9</v>
      </c>
      <c r="F3" s="331" t="s">
        <v>10</v>
      </c>
      <c r="G3" s="330" t="s">
        <v>11</v>
      </c>
      <c r="I3" s="44" t="str">
        <f>(B3)</f>
        <v>VGHF11</v>
      </c>
      <c r="J3" s="331" t="s">
        <v>7</v>
      </c>
      <c r="K3" s="331" t="s">
        <v>8</v>
      </c>
      <c r="L3" s="331" t="s">
        <v>9</v>
      </c>
      <c r="M3" s="331" t="s">
        <v>12</v>
      </c>
      <c r="O3" s="44" t="str">
        <f>(B3)</f>
        <v>VGHF11</v>
      </c>
      <c r="P3" s="330" t="s">
        <v>13</v>
      </c>
      <c r="Q3" s="331" t="s">
        <v>8</v>
      </c>
      <c r="R3" s="330" t="s">
        <v>14</v>
      </c>
      <c r="S3" s="331" t="s">
        <v>15</v>
      </c>
      <c r="T3" s="331" t="s">
        <v>16</v>
      </c>
      <c r="V3" s="621" t="s">
        <v>17</v>
      </c>
      <c r="W3" s="621"/>
      <c r="Y3" s="106" t="s">
        <v>19</v>
      </c>
      <c r="Z3" s="623" t="s">
        <v>20</v>
      </c>
      <c r="AA3" s="623"/>
    </row>
    <row r="4" spans="1:29">
      <c r="B4" s="624" t="s">
        <v>21</v>
      </c>
      <c r="C4" s="107">
        <v>44539</v>
      </c>
      <c r="D4" s="108">
        <v>10</v>
      </c>
      <c r="E4" s="122">
        <v>9.69</v>
      </c>
      <c r="F4" s="110">
        <v>0.02</v>
      </c>
      <c r="G4" s="122">
        <f>(D4*E4)+F4</f>
        <v>96.919999999999987</v>
      </c>
      <c r="H4" s="30"/>
      <c r="I4" s="627" t="s">
        <v>2</v>
      </c>
      <c r="J4" s="392">
        <v>2021</v>
      </c>
      <c r="K4" s="389">
        <v>10</v>
      </c>
      <c r="L4" s="389">
        <v>9.69</v>
      </c>
      <c r="M4" s="391">
        <v>96.92</v>
      </c>
      <c r="O4" s="630" t="s">
        <v>4</v>
      </c>
      <c r="P4" s="112"/>
      <c r="Q4" s="113"/>
      <c r="R4" s="114"/>
      <c r="S4" s="114"/>
      <c r="T4" s="114">
        <f>(R4*Q4)-S4</f>
        <v>0</v>
      </c>
      <c r="V4" s="108" t="s">
        <v>22</v>
      </c>
      <c r="W4" s="108" t="s">
        <v>23</v>
      </c>
      <c r="Y4" s="32" t="s">
        <v>24</v>
      </c>
      <c r="Z4" s="108" t="s">
        <v>25</v>
      </c>
      <c r="AA4" s="108" t="s">
        <v>23</v>
      </c>
      <c r="AB4" s="115"/>
    </row>
    <row r="5" spans="1:29">
      <c r="B5" s="625"/>
      <c r="C5" s="107">
        <v>44636</v>
      </c>
      <c r="D5" s="108">
        <v>10</v>
      </c>
      <c r="E5" s="122">
        <v>9.9499999999999993</v>
      </c>
      <c r="F5" s="110">
        <v>0</v>
      </c>
      <c r="G5" s="122">
        <f t="shared" ref="G5:G36" si="0">(D5*E5)+F5</f>
        <v>99.5</v>
      </c>
      <c r="H5" s="30"/>
      <c r="I5" s="628"/>
      <c r="J5" s="392">
        <v>2022</v>
      </c>
      <c r="K5" s="389">
        <v>52</v>
      </c>
      <c r="L5" s="389">
        <v>9.58</v>
      </c>
      <c r="M5" s="391">
        <v>503.2</v>
      </c>
      <c r="O5" s="631"/>
      <c r="P5" s="118"/>
      <c r="Q5" s="119"/>
      <c r="R5" s="120"/>
      <c r="S5" s="120"/>
      <c r="T5" s="114">
        <f t="shared" ref="T5:T35" si="1">(R5*Q5)-S5</f>
        <v>0</v>
      </c>
      <c r="V5" s="121">
        <v>44568</v>
      </c>
      <c r="W5" s="122">
        <v>1.8</v>
      </c>
      <c r="Y5" s="32"/>
      <c r="Z5" s="121"/>
      <c r="AA5" s="122"/>
    </row>
    <row r="6" spans="1:29">
      <c r="B6" s="625"/>
      <c r="C6" s="107">
        <v>44698</v>
      </c>
      <c r="D6" s="108">
        <v>10</v>
      </c>
      <c r="E6" s="122">
        <v>9.9</v>
      </c>
      <c r="F6" s="110">
        <v>0</v>
      </c>
      <c r="G6" s="122">
        <f t="shared" si="0"/>
        <v>99</v>
      </c>
      <c r="H6" s="30"/>
      <c r="I6" s="628"/>
      <c r="J6" s="392"/>
      <c r="K6" s="389"/>
      <c r="L6" s="389"/>
      <c r="M6" s="391"/>
      <c r="O6" s="631"/>
      <c r="P6" s="112"/>
      <c r="Q6" s="113"/>
      <c r="R6" s="114"/>
      <c r="S6" s="114"/>
      <c r="T6" s="114">
        <f t="shared" si="1"/>
        <v>0</v>
      </c>
      <c r="V6" s="121">
        <v>44599</v>
      </c>
      <c r="W6" s="122">
        <v>1.6</v>
      </c>
      <c r="Y6" s="32"/>
      <c r="Z6" s="125"/>
      <c r="AA6" s="122"/>
    </row>
    <row r="7" spans="1:29">
      <c r="B7" s="625"/>
      <c r="C7" s="121" t="s">
        <v>153</v>
      </c>
      <c r="D7" s="108">
        <v>12</v>
      </c>
      <c r="E7" s="122">
        <v>9.73</v>
      </c>
      <c r="F7" s="110">
        <v>0</v>
      </c>
      <c r="G7" s="122">
        <f t="shared" si="0"/>
        <v>116.76</v>
      </c>
      <c r="H7" s="30"/>
      <c r="I7" s="628"/>
      <c r="J7" s="392"/>
      <c r="K7" s="389"/>
      <c r="L7" s="389"/>
      <c r="M7" s="391"/>
      <c r="O7" s="631"/>
      <c r="P7" s="112"/>
      <c r="Q7" s="113"/>
      <c r="R7" s="114"/>
      <c r="S7" s="114"/>
      <c r="T7" s="114">
        <f t="shared" si="1"/>
        <v>0</v>
      </c>
      <c r="V7" s="121">
        <v>44628</v>
      </c>
      <c r="W7" s="122">
        <v>1.6</v>
      </c>
      <c r="Z7" s="108"/>
      <c r="AA7" s="122"/>
    </row>
    <row r="8" spans="1:29">
      <c r="B8" s="625"/>
      <c r="C8" s="107">
        <v>44917</v>
      </c>
      <c r="D8" s="108">
        <v>10</v>
      </c>
      <c r="E8" s="122">
        <v>9.1</v>
      </c>
      <c r="F8" s="110">
        <v>0.02</v>
      </c>
      <c r="G8" s="122">
        <f t="shared" si="0"/>
        <v>91.02</v>
      </c>
      <c r="H8" s="30"/>
      <c r="I8" s="628"/>
      <c r="J8" s="392"/>
      <c r="K8" s="389"/>
      <c r="L8" s="389"/>
      <c r="M8" s="391"/>
      <c r="O8" s="631"/>
      <c r="P8" s="112"/>
      <c r="Q8" s="113"/>
      <c r="R8" s="114"/>
      <c r="S8" s="114"/>
      <c r="T8" s="114">
        <f t="shared" si="1"/>
        <v>0</v>
      </c>
      <c r="V8" s="121">
        <v>44658</v>
      </c>
      <c r="W8" s="122">
        <v>2.8</v>
      </c>
      <c r="Z8" s="108"/>
      <c r="AA8" s="122"/>
    </row>
    <row r="9" spans="1:29">
      <c r="B9" s="625"/>
      <c r="C9" s="107">
        <v>44993</v>
      </c>
      <c r="D9" s="108">
        <v>10</v>
      </c>
      <c r="E9" s="122">
        <v>9.09</v>
      </c>
      <c r="F9" s="110">
        <v>0</v>
      </c>
      <c r="G9" s="122">
        <f t="shared" si="0"/>
        <v>90.9</v>
      </c>
      <c r="H9" s="30"/>
      <c r="I9" s="628"/>
      <c r="J9" s="392"/>
      <c r="K9" s="389"/>
      <c r="L9" s="389"/>
      <c r="M9" s="391"/>
      <c r="O9" s="631"/>
      <c r="P9" s="112"/>
      <c r="Q9" s="113"/>
      <c r="R9" s="114"/>
      <c r="S9" s="114"/>
      <c r="T9" s="114">
        <f t="shared" si="1"/>
        <v>0</v>
      </c>
      <c r="V9" s="121">
        <v>44687</v>
      </c>
      <c r="W9" s="122">
        <v>2.6</v>
      </c>
      <c r="Z9" s="108"/>
      <c r="AA9" s="122"/>
    </row>
    <row r="10" spans="1:29">
      <c r="B10" s="625"/>
      <c r="C10" s="121" t="s">
        <v>153</v>
      </c>
      <c r="D10" s="108">
        <v>22</v>
      </c>
      <c r="E10" s="122">
        <v>9.2899999999999991</v>
      </c>
      <c r="F10" s="110">
        <v>0</v>
      </c>
      <c r="G10" s="122">
        <f t="shared" si="0"/>
        <v>204.38</v>
      </c>
      <c r="H10" s="30"/>
      <c r="I10" s="628"/>
      <c r="J10" s="392"/>
      <c r="K10" s="389"/>
      <c r="L10" s="389"/>
      <c r="M10" s="391"/>
      <c r="O10" s="631"/>
      <c r="P10" s="112"/>
      <c r="Q10" s="113"/>
      <c r="R10" s="114"/>
      <c r="S10" s="114"/>
      <c r="T10" s="114">
        <f t="shared" si="1"/>
        <v>0</v>
      </c>
      <c r="V10" s="121">
        <v>44719</v>
      </c>
      <c r="W10" s="122">
        <v>4.2</v>
      </c>
      <c r="Z10" s="108"/>
      <c r="AA10" s="122"/>
    </row>
    <row r="11" spans="1:29">
      <c r="B11" s="625"/>
      <c r="C11" s="107">
        <v>45231</v>
      </c>
      <c r="D11" s="108">
        <v>10</v>
      </c>
      <c r="E11" s="552">
        <v>9.26</v>
      </c>
      <c r="F11" s="110">
        <v>0.04</v>
      </c>
      <c r="G11" s="122">
        <f t="shared" si="0"/>
        <v>92.64</v>
      </c>
      <c r="H11" s="30"/>
      <c r="I11" s="628"/>
      <c r="J11" s="392"/>
      <c r="K11" s="389"/>
      <c r="L11" s="389"/>
      <c r="M11" s="391"/>
      <c r="O11" s="631"/>
      <c r="P11" s="112"/>
      <c r="Q11" s="113"/>
      <c r="R11" s="114"/>
      <c r="S11" s="114"/>
      <c r="T11" s="114">
        <f t="shared" si="1"/>
        <v>0</v>
      </c>
      <c r="V11" s="121">
        <v>44749</v>
      </c>
      <c r="W11" s="122">
        <v>3.9</v>
      </c>
      <c r="Z11" s="108"/>
      <c r="AA11" s="122"/>
    </row>
    <row r="12" spans="1:29">
      <c r="B12" s="625"/>
      <c r="C12" s="126"/>
      <c r="D12" s="108"/>
      <c r="E12" s="552"/>
      <c r="F12" s="110">
        <v>0</v>
      </c>
      <c r="G12" s="122">
        <f t="shared" si="0"/>
        <v>0</v>
      </c>
      <c r="H12" s="30"/>
      <c r="I12" s="628"/>
      <c r="J12" s="392"/>
      <c r="K12" s="389"/>
      <c r="L12" s="389"/>
      <c r="M12" s="391"/>
      <c r="O12" s="631"/>
      <c r="P12" s="112"/>
      <c r="Q12" s="113"/>
      <c r="R12" s="114"/>
      <c r="S12" s="114"/>
      <c r="T12" s="114">
        <f t="shared" si="1"/>
        <v>0</v>
      </c>
      <c r="V12" s="121">
        <v>44749</v>
      </c>
      <c r="W12" s="122">
        <v>0.78</v>
      </c>
      <c r="X12" s="702" t="s">
        <v>162</v>
      </c>
      <c r="Y12" s="703"/>
      <c r="Z12" s="108"/>
      <c r="AA12" s="122"/>
    </row>
    <row r="13" spans="1:29">
      <c r="B13" s="625"/>
      <c r="C13" s="126"/>
      <c r="D13" s="108"/>
      <c r="E13" s="552"/>
      <c r="F13" s="110">
        <v>0</v>
      </c>
      <c r="G13" s="122">
        <f t="shared" si="0"/>
        <v>0</v>
      </c>
      <c r="H13" s="30"/>
      <c r="I13" s="628"/>
      <c r="J13" s="392"/>
      <c r="K13" s="389"/>
      <c r="L13" s="389"/>
      <c r="M13" s="391"/>
      <c r="O13" s="631"/>
      <c r="P13" s="112"/>
      <c r="Q13" s="113"/>
      <c r="R13" s="114"/>
      <c r="S13" s="114"/>
      <c r="T13" s="114">
        <f t="shared" si="1"/>
        <v>0</v>
      </c>
      <c r="V13" s="121">
        <v>44778</v>
      </c>
      <c r="W13" s="122">
        <v>5.04</v>
      </c>
      <c r="Z13" s="108"/>
      <c r="AA13" s="122"/>
    </row>
    <row r="14" spans="1:29">
      <c r="B14" s="625"/>
      <c r="C14" s="126"/>
      <c r="D14" s="108"/>
      <c r="E14" s="552"/>
      <c r="F14" s="110">
        <v>0</v>
      </c>
      <c r="G14" s="122">
        <f t="shared" si="0"/>
        <v>0</v>
      </c>
      <c r="H14" s="30"/>
      <c r="I14" s="628"/>
      <c r="J14" s="392"/>
      <c r="K14" s="389"/>
      <c r="L14" s="389"/>
      <c r="M14" s="391"/>
      <c r="O14" s="631"/>
      <c r="P14" s="112"/>
      <c r="Q14" s="113"/>
      <c r="R14" s="114"/>
      <c r="S14" s="114"/>
      <c r="T14" s="114">
        <f t="shared" si="1"/>
        <v>0</v>
      </c>
      <c r="V14" s="121">
        <v>44812</v>
      </c>
      <c r="W14" s="122">
        <v>5.04</v>
      </c>
      <c r="Z14" s="108"/>
      <c r="AA14" s="122"/>
    </row>
    <row r="15" spans="1:29">
      <c r="B15" s="625"/>
      <c r="C15" s="126"/>
      <c r="D15" s="108"/>
      <c r="E15" s="552"/>
      <c r="F15" s="110">
        <v>0</v>
      </c>
      <c r="G15" s="122">
        <f t="shared" si="0"/>
        <v>0</v>
      </c>
      <c r="H15" s="30"/>
      <c r="I15" s="628"/>
      <c r="J15" s="392"/>
      <c r="K15" s="389"/>
      <c r="L15" s="389"/>
      <c r="M15" s="391"/>
      <c r="O15" s="631"/>
      <c r="P15" s="112"/>
      <c r="Q15" s="113"/>
      <c r="R15" s="114"/>
      <c r="S15" s="114"/>
      <c r="T15" s="114">
        <f t="shared" si="1"/>
        <v>0</v>
      </c>
      <c r="V15" s="121">
        <v>44841</v>
      </c>
      <c r="W15" s="122">
        <v>3.78</v>
      </c>
      <c r="Z15" s="108"/>
      <c r="AA15" s="122"/>
    </row>
    <row r="16" spans="1:29">
      <c r="B16" s="625"/>
      <c r="C16" s="126"/>
      <c r="D16" s="108"/>
      <c r="E16" s="552"/>
      <c r="F16" s="110">
        <v>0</v>
      </c>
      <c r="G16" s="122">
        <f t="shared" si="0"/>
        <v>0</v>
      </c>
      <c r="H16" s="30"/>
      <c r="I16" s="628"/>
      <c r="J16" s="392"/>
      <c r="K16" s="389"/>
      <c r="L16" s="389"/>
      <c r="M16" s="391"/>
      <c r="O16" s="631"/>
      <c r="P16" s="112"/>
      <c r="Q16" s="113"/>
      <c r="R16" s="114"/>
      <c r="S16" s="114"/>
      <c r="T16" s="114">
        <f t="shared" si="1"/>
        <v>0</v>
      </c>
      <c r="V16" s="121">
        <v>44872</v>
      </c>
      <c r="W16" s="122">
        <v>3.78</v>
      </c>
      <c r="Z16" s="108"/>
      <c r="AA16" s="122"/>
    </row>
    <row r="17" spans="2:27">
      <c r="B17" s="625"/>
      <c r="C17" s="126"/>
      <c r="D17" s="108"/>
      <c r="E17" s="552"/>
      <c r="F17" s="110">
        <v>0</v>
      </c>
      <c r="G17" s="122">
        <f t="shared" si="0"/>
        <v>0</v>
      </c>
      <c r="H17" s="30"/>
      <c r="I17" s="628"/>
      <c r="J17" s="392"/>
      <c r="K17" s="389"/>
      <c r="L17" s="389"/>
      <c r="M17" s="391"/>
      <c r="O17" s="631"/>
      <c r="P17" s="112"/>
      <c r="Q17" s="113"/>
      <c r="R17" s="114"/>
      <c r="S17" s="114"/>
      <c r="T17" s="114">
        <f t="shared" si="1"/>
        <v>0</v>
      </c>
      <c r="V17" s="121">
        <v>44902</v>
      </c>
      <c r="W17" s="122">
        <v>4.2</v>
      </c>
      <c r="Z17" s="108"/>
      <c r="AA17" s="122"/>
    </row>
    <row r="18" spans="2:27">
      <c r="B18" s="625"/>
      <c r="C18" s="126"/>
      <c r="D18" s="108"/>
      <c r="E18" s="552"/>
      <c r="F18" s="110">
        <v>0</v>
      </c>
      <c r="G18" s="122">
        <f t="shared" si="0"/>
        <v>0</v>
      </c>
      <c r="H18" s="30"/>
      <c r="I18" s="628"/>
      <c r="J18" s="392"/>
      <c r="K18" s="389"/>
      <c r="L18" s="389"/>
      <c r="M18" s="391"/>
      <c r="O18" s="631"/>
      <c r="P18" s="112"/>
      <c r="Q18" s="113"/>
      <c r="R18" s="114"/>
      <c r="S18" s="114"/>
      <c r="T18" s="114">
        <f t="shared" si="1"/>
        <v>0</v>
      </c>
      <c r="V18" s="374">
        <f>SUM(W5:W17)</f>
        <v>41.120000000000005</v>
      </c>
      <c r="W18" s="373"/>
      <c r="Z18" s="108"/>
      <c r="AA18" s="122"/>
    </row>
    <row r="19" spans="2:27">
      <c r="B19" s="625"/>
      <c r="C19" s="126"/>
      <c r="D19" s="108"/>
      <c r="E19" s="552"/>
      <c r="F19" s="110">
        <v>0</v>
      </c>
      <c r="G19" s="122">
        <f t="shared" si="0"/>
        <v>0</v>
      </c>
      <c r="H19" s="30"/>
      <c r="I19" s="628"/>
      <c r="J19" s="392"/>
      <c r="K19" s="389"/>
      <c r="L19" s="389"/>
      <c r="M19" s="391"/>
      <c r="O19" s="631"/>
      <c r="P19" s="112"/>
      <c r="Q19" s="113"/>
      <c r="R19" s="114"/>
      <c r="S19" s="114"/>
      <c r="T19" s="114">
        <f t="shared" si="1"/>
        <v>0</v>
      </c>
      <c r="V19" s="121">
        <v>44932</v>
      </c>
      <c r="W19" s="122">
        <v>4.68</v>
      </c>
      <c r="Z19" s="108"/>
      <c r="AA19" s="122"/>
    </row>
    <row r="20" spans="2:27">
      <c r="B20" s="625"/>
      <c r="C20" s="126"/>
      <c r="D20" s="108"/>
      <c r="E20" s="552"/>
      <c r="F20" s="110">
        <v>0</v>
      </c>
      <c r="G20" s="122">
        <f t="shared" si="0"/>
        <v>0</v>
      </c>
      <c r="H20" s="30"/>
      <c r="I20" s="628"/>
      <c r="J20" s="392"/>
      <c r="K20" s="389"/>
      <c r="L20" s="389"/>
      <c r="M20" s="391"/>
      <c r="O20" s="631"/>
      <c r="P20" s="112"/>
      <c r="Q20" s="113"/>
      <c r="R20" s="114"/>
      <c r="S20" s="114"/>
      <c r="T20" s="114">
        <f t="shared" si="1"/>
        <v>0</v>
      </c>
      <c r="V20" s="121">
        <v>44963</v>
      </c>
      <c r="W20" s="122">
        <v>4.68</v>
      </c>
      <c r="Z20" s="108"/>
      <c r="AA20" s="122"/>
    </row>
    <row r="21" spans="2:27">
      <c r="B21" s="625"/>
      <c r="C21" s="126"/>
      <c r="D21" s="108"/>
      <c r="E21" s="552"/>
      <c r="F21" s="110">
        <v>0</v>
      </c>
      <c r="G21" s="122">
        <f t="shared" si="0"/>
        <v>0</v>
      </c>
      <c r="H21" s="30"/>
      <c r="I21" s="628"/>
      <c r="J21" s="392"/>
      <c r="K21" s="389"/>
      <c r="L21" s="389"/>
      <c r="M21" s="391"/>
      <c r="O21" s="631"/>
      <c r="P21" s="112"/>
      <c r="Q21" s="113"/>
      <c r="R21" s="114"/>
      <c r="S21" s="114"/>
      <c r="T21" s="114">
        <f t="shared" si="1"/>
        <v>0</v>
      </c>
      <c r="V21" s="121">
        <v>44992</v>
      </c>
      <c r="W21" s="122">
        <v>5.2</v>
      </c>
      <c r="Z21" s="108"/>
      <c r="AA21" s="122"/>
    </row>
    <row r="22" spans="2:27">
      <c r="B22" s="625"/>
      <c r="C22" s="126"/>
      <c r="D22" s="108"/>
      <c r="E22" s="552"/>
      <c r="F22" s="110">
        <v>0</v>
      </c>
      <c r="G22" s="122">
        <f t="shared" si="0"/>
        <v>0</v>
      </c>
      <c r="H22" s="30"/>
      <c r="I22" s="628"/>
      <c r="J22" s="392"/>
      <c r="K22" s="389"/>
      <c r="L22" s="389"/>
      <c r="M22" s="391"/>
      <c r="O22" s="631"/>
      <c r="P22" s="112"/>
      <c r="Q22" s="113"/>
      <c r="R22" s="114"/>
      <c r="S22" s="114"/>
      <c r="T22" s="114">
        <f t="shared" si="1"/>
        <v>0</v>
      </c>
      <c r="V22" s="121">
        <v>45026</v>
      </c>
      <c r="W22" s="122">
        <v>6.2</v>
      </c>
      <c r="Z22" s="108"/>
      <c r="AA22" s="122"/>
    </row>
    <row r="23" spans="2:27">
      <c r="B23" s="625"/>
      <c r="C23" s="126"/>
      <c r="D23" s="108"/>
      <c r="E23" s="552"/>
      <c r="F23" s="110">
        <v>0</v>
      </c>
      <c r="G23" s="122">
        <f t="shared" si="0"/>
        <v>0</v>
      </c>
      <c r="H23" s="30"/>
      <c r="I23" s="628"/>
      <c r="J23" s="392"/>
      <c r="K23" s="389"/>
      <c r="L23" s="389"/>
      <c r="M23" s="391"/>
      <c r="O23" s="631"/>
      <c r="P23" s="112"/>
      <c r="Q23" s="113"/>
      <c r="R23" s="114"/>
      <c r="S23" s="114"/>
      <c r="T23" s="114">
        <f t="shared" si="1"/>
        <v>0</v>
      </c>
      <c r="V23" s="121">
        <v>45054</v>
      </c>
      <c r="W23" s="122">
        <v>7.44</v>
      </c>
      <c r="Z23" s="108"/>
      <c r="AA23" s="122"/>
    </row>
    <row r="24" spans="2:27">
      <c r="B24" s="625"/>
      <c r="C24" s="126"/>
      <c r="D24" s="108"/>
      <c r="E24" s="552"/>
      <c r="F24" s="110">
        <v>0</v>
      </c>
      <c r="G24" s="122">
        <f t="shared" si="0"/>
        <v>0</v>
      </c>
      <c r="H24" s="30"/>
      <c r="I24" s="628"/>
      <c r="J24" s="392"/>
      <c r="K24" s="389"/>
      <c r="L24" s="389"/>
      <c r="M24" s="391"/>
      <c r="O24" s="631"/>
      <c r="P24" s="112"/>
      <c r="Q24" s="113"/>
      <c r="R24" s="114"/>
      <c r="S24" s="114"/>
      <c r="T24" s="114">
        <f t="shared" si="1"/>
        <v>0</v>
      </c>
      <c r="V24" s="121">
        <v>45084</v>
      </c>
      <c r="W24" s="122">
        <v>6.82</v>
      </c>
      <c r="Z24" s="108"/>
      <c r="AA24" s="122"/>
    </row>
    <row r="25" spans="2:27">
      <c r="B25" s="625"/>
      <c r="C25" s="126"/>
      <c r="D25" s="108"/>
      <c r="E25" s="552"/>
      <c r="F25" s="110">
        <v>0</v>
      </c>
      <c r="G25" s="122">
        <f t="shared" si="0"/>
        <v>0</v>
      </c>
      <c r="H25" s="30"/>
      <c r="I25" s="628"/>
      <c r="J25" s="392"/>
      <c r="K25" s="389"/>
      <c r="L25" s="389"/>
      <c r="M25" s="391"/>
      <c r="O25" s="631"/>
      <c r="P25" s="112"/>
      <c r="Q25" s="113"/>
      <c r="R25" s="114"/>
      <c r="S25" s="114"/>
      <c r="T25" s="114">
        <f t="shared" si="1"/>
        <v>0</v>
      </c>
      <c r="V25" s="121">
        <v>45114</v>
      </c>
      <c r="W25" s="122">
        <v>7.44</v>
      </c>
      <c r="Z25" s="108"/>
      <c r="AA25" s="122"/>
    </row>
    <row r="26" spans="2:27">
      <c r="B26" s="625"/>
      <c r="C26" s="126"/>
      <c r="D26" s="108"/>
      <c r="E26" s="552"/>
      <c r="F26" s="110">
        <v>0</v>
      </c>
      <c r="G26" s="122">
        <f t="shared" si="0"/>
        <v>0</v>
      </c>
      <c r="H26" s="30"/>
      <c r="I26" s="628"/>
      <c r="J26" s="392"/>
      <c r="K26" s="389"/>
      <c r="L26" s="389"/>
      <c r="M26" s="391"/>
      <c r="O26" s="631"/>
      <c r="P26" s="112"/>
      <c r="Q26" s="113"/>
      <c r="R26" s="114"/>
      <c r="S26" s="114"/>
      <c r="T26" s="114">
        <f t="shared" si="1"/>
        <v>0</v>
      </c>
      <c r="V26" s="121">
        <v>45145</v>
      </c>
      <c r="W26" s="122">
        <v>7.44</v>
      </c>
      <c r="Z26" s="108"/>
      <c r="AA26" s="122"/>
    </row>
    <row r="27" spans="2:27">
      <c r="B27" s="625"/>
      <c r="C27" s="126"/>
      <c r="D27" s="108"/>
      <c r="E27" s="552"/>
      <c r="F27" s="110">
        <v>0</v>
      </c>
      <c r="G27" s="122">
        <f t="shared" si="0"/>
        <v>0</v>
      </c>
      <c r="H27" s="30"/>
      <c r="I27" s="628"/>
      <c r="J27" s="392"/>
      <c r="K27" s="389"/>
      <c r="L27" s="389"/>
      <c r="M27" s="391"/>
      <c r="O27" s="631"/>
      <c r="P27" s="112"/>
      <c r="Q27" s="113"/>
      <c r="R27" s="114"/>
      <c r="S27" s="114"/>
      <c r="T27" s="114">
        <f t="shared" si="1"/>
        <v>0</v>
      </c>
      <c r="V27" s="121">
        <v>45175</v>
      </c>
      <c r="W27" s="122">
        <v>1.08</v>
      </c>
      <c r="X27" s="702" t="s">
        <v>162</v>
      </c>
      <c r="Y27" s="703"/>
      <c r="Z27" s="108"/>
      <c r="AA27" s="122"/>
    </row>
    <row r="28" spans="2:27">
      <c r="B28" s="625"/>
      <c r="C28" s="126"/>
      <c r="D28" s="108"/>
      <c r="E28" s="552"/>
      <c r="F28" s="110">
        <v>0</v>
      </c>
      <c r="G28" s="122">
        <f t="shared" si="0"/>
        <v>0</v>
      </c>
      <c r="H28" s="30"/>
      <c r="I28" s="628"/>
      <c r="J28" s="392"/>
      <c r="K28" s="389"/>
      <c r="L28" s="389"/>
      <c r="M28" s="391"/>
      <c r="O28" s="631"/>
      <c r="P28" s="112"/>
      <c r="Q28" s="113"/>
      <c r="R28" s="114"/>
      <c r="S28" s="114"/>
      <c r="T28" s="114">
        <f t="shared" si="1"/>
        <v>0</v>
      </c>
      <c r="V28" s="121">
        <v>45177</v>
      </c>
      <c r="W28" s="122">
        <v>7.44</v>
      </c>
      <c r="Z28" s="108"/>
      <c r="AA28" s="122"/>
    </row>
    <row r="29" spans="2:27">
      <c r="B29" s="625"/>
      <c r="C29" s="126"/>
      <c r="D29" s="108"/>
      <c r="E29" s="552"/>
      <c r="F29" s="110">
        <v>0</v>
      </c>
      <c r="G29" s="122">
        <f t="shared" si="0"/>
        <v>0</v>
      </c>
      <c r="H29" s="30"/>
      <c r="I29" s="628"/>
      <c r="J29" s="392"/>
      <c r="K29" s="389"/>
      <c r="L29" s="389"/>
      <c r="M29" s="391"/>
      <c r="O29" s="631"/>
      <c r="P29" s="112"/>
      <c r="Q29" s="113"/>
      <c r="R29" s="114"/>
      <c r="S29" s="114"/>
      <c r="T29" s="114">
        <f t="shared" si="1"/>
        <v>0</v>
      </c>
      <c r="V29" s="121">
        <v>45205</v>
      </c>
      <c r="W29" s="122">
        <v>8.4</v>
      </c>
      <c r="Z29" s="108"/>
      <c r="AA29" s="122"/>
    </row>
    <row r="30" spans="2:27">
      <c r="B30" s="625"/>
      <c r="C30" s="126"/>
      <c r="D30" s="108"/>
      <c r="E30" s="552"/>
      <c r="F30" s="110">
        <v>0</v>
      </c>
      <c r="G30" s="122">
        <f t="shared" si="0"/>
        <v>0</v>
      </c>
      <c r="H30" s="30"/>
      <c r="I30" s="628"/>
      <c r="J30" s="392"/>
      <c r="K30" s="389"/>
      <c r="L30" s="389"/>
      <c r="M30" s="391"/>
      <c r="O30" s="631"/>
      <c r="P30" s="112"/>
      <c r="Q30" s="113"/>
      <c r="R30" s="114"/>
      <c r="S30" s="114"/>
      <c r="T30" s="114">
        <f t="shared" si="1"/>
        <v>0</v>
      </c>
      <c r="V30" s="121">
        <v>45267</v>
      </c>
      <c r="W30" s="122">
        <v>10.34</v>
      </c>
      <c r="Z30" s="108"/>
      <c r="AA30" s="122"/>
    </row>
    <row r="31" spans="2:27">
      <c r="B31" s="625"/>
      <c r="C31" s="126"/>
      <c r="D31" s="108"/>
      <c r="E31" s="552"/>
      <c r="F31" s="110">
        <v>0</v>
      </c>
      <c r="G31" s="122">
        <f t="shared" si="0"/>
        <v>0</v>
      </c>
      <c r="H31" s="30"/>
      <c r="I31" s="628"/>
      <c r="J31" s="392"/>
      <c r="K31" s="389"/>
      <c r="L31" s="389"/>
      <c r="M31" s="391"/>
      <c r="O31" s="631"/>
      <c r="P31" s="112"/>
      <c r="Q31" s="113"/>
      <c r="R31" s="114"/>
      <c r="S31" s="114"/>
      <c r="T31" s="114">
        <f t="shared" si="1"/>
        <v>0</v>
      </c>
      <c r="V31" s="205">
        <f>SUM(W19:W30)</f>
        <v>77.16</v>
      </c>
      <c r="W31" s="159"/>
      <c r="Z31" s="108"/>
      <c r="AA31" s="122"/>
    </row>
    <row r="32" spans="2:27">
      <c r="B32" s="625"/>
      <c r="C32" s="126"/>
      <c r="D32" s="108"/>
      <c r="E32" s="552"/>
      <c r="F32" s="110">
        <v>0</v>
      </c>
      <c r="G32" s="122">
        <f t="shared" si="0"/>
        <v>0</v>
      </c>
      <c r="H32" s="30"/>
      <c r="I32" s="628"/>
      <c r="J32" s="392"/>
      <c r="K32" s="389"/>
      <c r="L32" s="389"/>
      <c r="M32" s="391"/>
      <c r="O32" s="631"/>
      <c r="P32" s="112"/>
      <c r="Q32" s="113"/>
      <c r="R32" s="114"/>
      <c r="S32" s="114"/>
      <c r="T32" s="114">
        <f t="shared" si="1"/>
        <v>0</v>
      </c>
      <c r="V32" s="108"/>
      <c r="W32" s="122"/>
      <c r="Z32" s="108"/>
      <c r="AA32" s="122"/>
    </row>
    <row r="33" spans="2:27">
      <c r="B33" s="625"/>
      <c r="C33" s="126"/>
      <c r="D33" s="108"/>
      <c r="E33" s="552"/>
      <c r="F33" s="110">
        <v>0</v>
      </c>
      <c r="G33" s="122">
        <f t="shared" si="0"/>
        <v>0</v>
      </c>
      <c r="H33" s="30"/>
      <c r="I33" s="628"/>
      <c r="J33" s="392"/>
      <c r="K33" s="389"/>
      <c r="L33" s="389"/>
      <c r="M33" s="391"/>
      <c r="O33" s="631"/>
      <c r="P33" s="112"/>
      <c r="Q33" s="113"/>
      <c r="R33" s="114"/>
      <c r="S33" s="114"/>
      <c r="T33" s="114">
        <f t="shared" si="1"/>
        <v>0</v>
      </c>
      <c r="V33" s="108"/>
      <c r="W33" s="122"/>
      <c r="Z33" s="108"/>
      <c r="AA33" s="122"/>
    </row>
    <row r="34" spans="2:27">
      <c r="B34" s="625"/>
      <c r="C34" s="126"/>
      <c r="D34" s="108"/>
      <c r="E34" s="552"/>
      <c r="F34" s="110">
        <v>0</v>
      </c>
      <c r="G34" s="122">
        <f t="shared" si="0"/>
        <v>0</v>
      </c>
      <c r="H34" s="30"/>
      <c r="I34" s="628"/>
      <c r="J34" s="392"/>
      <c r="K34" s="389"/>
      <c r="L34" s="389"/>
      <c r="M34" s="391"/>
      <c r="O34" s="631"/>
      <c r="P34" s="112"/>
      <c r="Q34" s="113"/>
      <c r="R34" s="114"/>
      <c r="S34" s="114"/>
      <c r="T34" s="114">
        <f t="shared" si="1"/>
        <v>0</v>
      </c>
      <c r="V34" s="108"/>
      <c r="W34" s="122"/>
      <c r="Z34" s="108"/>
      <c r="AA34" s="122"/>
    </row>
    <row r="35" spans="2:27">
      <c r="B35" s="625"/>
      <c r="C35" s="126"/>
      <c r="D35" s="108"/>
      <c r="E35" s="552"/>
      <c r="F35" s="110">
        <v>0</v>
      </c>
      <c r="G35" s="122">
        <f t="shared" si="0"/>
        <v>0</v>
      </c>
      <c r="H35" s="30"/>
      <c r="I35" s="629"/>
      <c r="J35" s="392"/>
      <c r="K35" s="389"/>
      <c r="L35" s="389"/>
      <c r="M35" s="391"/>
      <c r="O35" s="632"/>
      <c r="P35" s="130"/>
      <c r="Q35" s="131"/>
      <c r="R35" s="132"/>
      <c r="S35" s="133"/>
      <c r="T35" s="114">
        <f t="shared" si="1"/>
        <v>0</v>
      </c>
      <c r="V35" s="108"/>
      <c r="W35" s="122"/>
      <c r="Z35" s="108"/>
      <c r="AA35" s="122"/>
    </row>
    <row r="36" spans="2:27">
      <c r="B36" s="626"/>
      <c r="C36" s="126"/>
      <c r="D36" s="108"/>
      <c r="E36" s="552"/>
      <c r="F36" s="110">
        <v>0</v>
      </c>
      <c r="G36" s="122">
        <f t="shared" si="0"/>
        <v>0</v>
      </c>
      <c r="H36" s="30"/>
      <c r="R36" s="134"/>
      <c r="V36" s="108"/>
      <c r="W36" s="122"/>
      <c r="Z36" s="108"/>
      <c r="AA36" s="122"/>
    </row>
    <row r="37" spans="2:27">
      <c r="B37" s="115" t="s">
        <v>26</v>
      </c>
      <c r="C37" s="134"/>
      <c r="D37" s="135">
        <f>SUM(D4:D36)</f>
        <v>94</v>
      </c>
      <c r="E37" s="136">
        <f>G37/D37</f>
        <v>9.4799999999999986</v>
      </c>
      <c r="F37" s="137"/>
      <c r="G37" s="138">
        <f>SUM(G4:G36)</f>
        <v>891.11999999999989</v>
      </c>
      <c r="V37" s="108"/>
      <c r="W37" s="122"/>
      <c r="Z37" s="108"/>
      <c r="AA37" s="122"/>
    </row>
    <row r="38" spans="2:27">
      <c r="E38" s="139" t="s">
        <v>27</v>
      </c>
      <c r="V38" s="108"/>
      <c r="W38" s="122"/>
    </row>
    <row r="39" spans="2:27">
      <c r="W39" s="140">
        <f>SUM(W5:W38)</f>
        <v>118.28000000000002</v>
      </c>
    </row>
    <row r="45" spans="2:27">
      <c r="Y45" s="492">
        <f>SUM(W5:W38)</f>
        <v>118.28000000000002</v>
      </c>
    </row>
  </sheetData>
  <mergeCells count="10">
    <mergeCell ref="AB2:AC2"/>
    <mergeCell ref="V3:W3"/>
    <mergeCell ref="Z3:AA3"/>
    <mergeCell ref="B4:B36"/>
    <mergeCell ref="I4:I35"/>
    <mergeCell ref="O4:O35"/>
    <mergeCell ref="B2:C2"/>
    <mergeCell ref="D2:G2"/>
    <mergeCell ref="X12:Y12"/>
    <mergeCell ref="X27:Y27"/>
  </mergeCells>
  <hyperlinks>
    <hyperlink ref="B3" location="CARTEIRA!A1" display="CARTEIRA!A1" xr:uid="{00000000-0004-0000-2D00-000000000000}"/>
    <hyperlink ref="V3:W3" location="DIVIDENDO!A1" display="DIVIDENDO" xr:uid="{00000000-0004-0000-2D00-000001000000}"/>
  </hyperlinks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8EA9DB"/>
  </sheetPr>
  <dimension ref="A2:AE38"/>
  <sheetViews>
    <sheetView topLeftCell="A9" workbookViewId="0"/>
  </sheetViews>
  <sheetFormatPr defaultColWidth="0" defaultRowHeight="15"/>
  <cols>
    <col min="1" max="1" width="1.28515625" style="104" customWidth="1"/>
    <col min="2" max="2" width="9.140625" style="104" customWidth="1"/>
    <col min="3" max="3" width="12" style="104" bestFit="1" customWidth="1"/>
    <col min="4" max="4" width="9.140625" style="104" customWidth="1"/>
    <col min="5" max="5" width="13.42578125" style="104" bestFit="1" customWidth="1"/>
    <col min="6" max="6" width="8.85546875" style="104" bestFit="1" customWidth="1"/>
    <col min="7" max="7" width="11.7109375" style="104" bestFit="1" customWidth="1"/>
    <col min="8" max="8" width="1.7109375" style="104" customWidth="1"/>
    <col min="9" max="9" width="9.140625" style="104" customWidth="1"/>
    <col min="10" max="10" width="11.28515625" style="104" bestFit="1" customWidth="1"/>
    <col min="11" max="11" width="9.140625" style="104" customWidth="1"/>
    <col min="12" max="12" width="11.7109375" style="104" bestFit="1" customWidth="1"/>
    <col min="13" max="13" width="1.28515625" style="104" customWidth="1"/>
    <col min="14" max="14" width="9.140625" style="104" customWidth="1"/>
    <col min="15" max="15" width="10.7109375" style="104" bestFit="1" customWidth="1"/>
    <col min="16" max="17" width="9.140625" style="104" customWidth="1"/>
    <col min="18" max="18" width="10.28515625" style="104" bestFit="1" customWidth="1"/>
    <col min="19" max="19" width="10.140625" style="104" bestFit="1" customWidth="1"/>
    <col min="20" max="20" width="2.42578125" style="104" customWidth="1"/>
    <col min="21" max="21" width="11.7109375" style="104" bestFit="1" customWidth="1"/>
    <col min="22" max="22" width="9.140625" style="104" customWidth="1"/>
    <col min="23" max="23" width="1.42578125" style="104" customWidth="1"/>
    <col min="24" max="24" width="9.140625" style="104" customWidth="1"/>
    <col min="25" max="25" width="10.7109375" style="104" bestFit="1" customWidth="1"/>
    <col min="26" max="26" width="10.140625" style="104" bestFit="1" customWidth="1"/>
    <col min="27" max="27" width="9.140625" style="104" customWidth="1"/>
    <col min="28" max="31" width="0" style="104" hidden="1" customWidth="1"/>
    <col min="32" max="16384" width="9.140625" style="104" hidden="1"/>
  </cols>
  <sheetData>
    <row r="2" spans="2:27">
      <c r="B2" s="637">
        <v>41269527000101</v>
      </c>
      <c r="C2" s="638"/>
      <c r="D2" s="635" t="s">
        <v>163</v>
      </c>
      <c r="E2" s="636"/>
      <c r="F2" s="636"/>
      <c r="G2" s="636"/>
      <c r="L2" s="105" t="s">
        <v>2</v>
      </c>
      <c r="R2" s="30" t="s">
        <v>3</v>
      </c>
      <c r="S2" s="32" t="s">
        <v>4</v>
      </c>
      <c r="Y2" s="620" t="s">
        <v>5</v>
      </c>
      <c r="Z2" s="620"/>
    </row>
    <row r="3" spans="2:27" ht="30.75" customHeight="1">
      <c r="B3" s="44" t="s">
        <v>164</v>
      </c>
      <c r="C3" s="331" t="s">
        <v>7</v>
      </c>
      <c r="D3" s="331" t="s">
        <v>8</v>
      </c>
      <c r="E3" s="331" t="s">
        <v>9</v>
      </c>
      <c r="F3" s="331" t="s">
        <v>10</v>
      </c>
      <c r="G3" s="355" t="s">
        <v>11</v>
      </c>
      <c r="I3" s="44" t="str">
        <f>(B3)</f>
        <v>XPCA11</v>
      </c>
      <c r="J3" s="331" t="s">
        <v>98</v>
      </c>
      <c r="K3" s="331" t="s">
        <v>8</v>
      </c>
      <c r="L3" s="331" t="s">
        <v>12</v>
      </c>
      <c r="N3" s="44" t="str">
        <f>(B3)</f>
        <v>XPCA11</v>
      </c>
      <c r="O3" s="330" t="s">
        <v>13</v>
      </c>
      <c r="P3" s="331" t="s">
        <v>8</v>
      </c>
      <c r="Q3" s="330" t="s">
        <v>14</v>
      </c>
      <c r="R3" s="331" t="s">
        <v>15</v>
      </c>
      <c r="S3" s="331" t="s">
        <v>16</v>
      </c>
      <c r="U3" s="621" t="s">
        <v>17</v>
      </c>
      <c r="V3" s="621"/>
      <c r="X3" s="106" t="s">
        <v>19</v>
      </c>
      <c r="Y3" s="623" t="s">
        <v>20</v>
      </c>
      <c r="Z3" s="623"/>
    </row>
    <row r="4" spans="2:27">
      <c r="B4" s="624" t="s">
        <v>21</v>
      </c>
      <c r="C4" s="121">
        <v>44774</v>
      </c>
      <c r="D4" s="108">
        <v>2</v>
      </c>
      <c r="E4" s="122">
        <v>10.199999999999999</v>
      </c>
      <c r="F4" s="444">
        <v>0</v>
      </c>
      <c r="G4" s="445">
        <f>(D4*E4)+F4</f>
        <v>20.399999999999999</v>
      </c>
      <c r="H4" s="30"/>
      <c r="I4" s="627" t="s">
        <v>2</v>
      </c>
      <c r="J4" s="392">
        <v>2022</v>
      </c>
      <c r="K4" s="389">
        <v>10</v>
      </c>
      <c r="L4" s="391">
        <v>101.02</v>
      </c>
      <c r="N4" s="630" t="s">
        <v>4</v>
      </c>
      <c r="O4" s="112"/>
      <c r="P4" s="113"/>
      <c r="Q4" s="114"/>
      <c r="R4" s="114"/>
      <c r="S4" s="114">
        <f>(Q4*P4)-R4</f>
        <v>0</v>
      </c>
      <c r="U4" s="108" t="s">
        <v>22</v>
      </c>
      <c r="V4" s="108" t="s">
        <v>23</v>
      </c>
      <c r="X4" s="32" t="s">
        <v>24</v>
      </c>
      <c r="Y4" s="108" t="s">
        <v>25</v>
      </c>
      <c r="Z4" s="108" t="s">
        <v>23</v>
      </c>
      <c r="AA4" s="115"/>
    </row>
    <row r="5" spans="2:27">
      <c r="B5" s="625"/>
      <c r="C5" s="121" t="s">
        <v>165</v>
      </c>
      <c r="D5" s="108">
        <v>1</v>
      </c>
      <c r="E5" s="122">
        <v>9.8800000000000008</v>
      </c>
      <c r="F5" s="444">
        <v>0</v>
      </c>
      <c r="G5" s="445">
        <f t="shared" ref="G5:G36" si="0">(D5*E5)+F5</f>
        <v>9.8800000000000008</v>
      </c>
      <c r="H5" s="30"/>
      <c r="I5" s="628"/>
      <c r="J5" s="392"/>
      <c r="K5" s="389"/>
      <c r="L5" s="391"/>
      <c r="N5" s="631"/>
      <c r="O5" s="118"/>
      <c r="P5" s="119"/>
      <c r="Q5" s="120"/>
      <c r="R5" s="120"/>
      <c r="S5" s="114">
        <f t="shared" ref="S5:S35" si="1">(Q5*P5)-R5</f>
        <v>0</v>
      </c>
      <c r="U5" s="121">
        <v>44819</v>
      </c>
      <c r="V5" s="122">
        <v>0.28000000000000003</v>
      </c>
      <c r="X5" s="32"/>
      <c r="Y5" s="121"/>
      <c r="Z5" s="122">
        <v>0</v>
      </c>
    </row>
    <row r="6" spans="2:27">
      <c r="B6" s="625"/>
      <c r="C6" s="121">
        <v>44852</v>
      </c>
      <c r="D6" s="108">
        <v>7</v>
      </c>
      <c r="E6" s="122">
        <v>10.1</v>
      </c>
      <c r="F6" s="444">
        <v>0</v>
      </c>
      <c r="G6" s="445">
        <f t="shared" si="0"/>
        <v>70.7</v>
      </c>
      <c r="H6" s="30"/>
      <c r="I6" s="628"/>
      <c r="J6" s="392"/>
      <c r="K6" s="389"/>
      <c r="L6" s="391"/>
      <c r="N6" s="631"/>
      <c r="O6" s="112"/>
      <c r="P6" s="113"/>
      <c r="Q6" s="114"/>
      <c r="R6" s="114"/>
      <c r="S6" s="114">
        <f t="shared" si="1"/>
        <v>0</v>
      </c>
      <c r="U6" s="121">
        <v>44851</v>
      </c>
      <c r="V6" s="122">
        <v>0.28000000000000003</v>
      </c>
      <c r="X6" s="32"/>
      <c r="Y6" s="125"/>
      <c r="Z6" s="122">
        <f t="shared" ref="Z6:Z37" si="2">S5-L5</f>
        <v>0</v>
      </c>
    </row>
    <row r="7" spans="2:27">
      <c r="B7" s="625"/>
      <c r="C7" s="121">
        <v>44993</v>
      </c>
      <c r="D7" s="108">
        <v>10</v>
      </c>
      <c r="E7" s="122">
        <v>9.8000000000000007</v>
      </c>
      <c r="F7" s="444">
        <v>0.04</v>
      </c>
      <c r="G7" s="445">
        <f t="shared" si="0"/>
        <v>98.04</v>
      </c>
      <c r="H7" s="30"/>
      <c r="I7" s="628"/>
      <c r="J7" s="392"/>
      <c r="K7" s="389"/>
      <c r="L7" s="391"/>
      <c r="N7" s="631"/>
      <c r="O7" s="112"/>
      <c r="P7" s="113"/>
      <c r="Q7" s="114"/>
      <c r="R7" s="114"/>
      <c r="S7" s="114">
        <f t="shared" si="1"/>
        <v>0</v>
      </c>
      <c r="U7" s="121">
        <v>44851</v>
      </c>
      <c r="V7" s="122">
        <v>0.01</v>
      </c>
      <c r="W7" s="704" t="s">
        <v>166</v>
      </c>
      <c r="X7" s="705"/>
      <c r="Y7" s="108"/>
      <c r="Z7" s="122">
        <f t="shared" si="2"/>
        <v>0</v>
      </c>
    </row>
    <row r="8" spans="2:27">
      <c r="B8" s="625"/>
      <c r="C8" s="121">
        <v>45058</v>
      </c>
      <c r="D8" s="108">
        <v>10</v>
      </c>
      <c r="E8" s="122">
        <v>9.85</v>
      </c>
      <c r="F8" s="444">
        <v>0</v>
      </c>
      <c r="G8" s="445">
        <f t="shared" si="0"/>
        <v>98.5</v>
      </c>
      <c r="H8" s="30"/>
      <c r="I8" s="628"/>
      <c r="J8" s="392"/>
      <c r="K8" s="389"/>
      <c r="L8" s="391"/>
      <c r="N8" s="631"/>
      <c r="O8" s="112"/>
      <c r="P8" s="113"/>
      <c r="Q8" s="114"/>
      <c r="R8" s="114"/>
      <c r="S8" s="114">
        <f t="shared" si="1"/>
        <v>0</v>
      </c>
      <c r="U8" s="121">
        <v>44881</v>
      </c>
      <c r="V8" s="122">
        <v>0.08</v>
      </c>
      <c r="W8" s="704" t="s">
        <v>166</v>
      </c>
      <c r="X8" s="705"/>
      <c r="Y8" s="108"/>
      <c r="Z8" s="122">
        <f t="shared" si="2"/>
        <v>0</v>
      </c>
    </row>
    <row r="9" spans="2:27">
      <c r="B9" s="625"/>
      <c r="C9" s="121">
        <v>45124</v>
      </c>
      <c r="D9" s="108">
        <v>30</v>
      </c>
      <c r="E9" s="122">
        <v>9.36</v>
      </c>
      <c r="F9" s="444">
        <v>0</v>
      </c>
      <c r="G9" s="445">
        <f t="shared" si="0"/>
        <v>280.79999999999995</v>
      </c>
      <c r="H9" s="30"/>
      <c r="I9" s="628"/>
      <c r="J9" s="392"/>
      <c r="K9" s="389"/>
      <c r="L9" s="391"/>
      <c r="N9" s="631"/>
      <c r="O9" s="112"/>
      <c r="P9" s="113"/>
      <c r="Q9" s="114"/>
      <c r="R9" s="114"/>
      <c r="S9" s="114">
        <f t="shared" si="1"/>
        <v>0</v>
      </c>
      <c r="U9" s="121">
        <v>44881</v>
      </c>
      <c r="V9" s="122">
        <v>1.26</v>
      </c>
      <c r="Y9" s="108"/>
      <c r="Z9" s="122">
        <f t="shared" si="2"/>
        <v>0</v>
      </c>
    </row>
    <row r="10" spans="2:27">
      <c r="B10" s="625"/>
      <c r="C10" s="121">
        <v>45223</v>
      </c>
      <c r="D10" s="108">
        <v>5</v>
      </c>
      <c r="E10" s="122">
        <v>9.5</v>
      </c>
      <c r="F10" s="444">
        <v>0</v>
      </c>
      <c r="G10" s="445">
        <f t="shared" si="0"/>
        <v>47.5</v>
      </c>
      <c r="H10" s="30"/>
      <c r="I10" s="628"/>
      <c r="J10" s="392"/>
      <c r="K10" s="389"/>
      <c r="L10" s="391"/>
      <c r="N10" s="631"/>
      <c r="O10" s="112"/>
      <c r="P10" s="113"/>
      <c r="Q10" s="114"/>
      <c r="R10" s="114"/>
      <c r="S10" s="114">
        <f t="shared" si="1"/>
        <v>0</v>
      </c>
      <c r="U10" s="121">
        <v>44909</v>
      </c>
      <c r="V10" s="122">
        <v>1.2</v>
      </c>
      <c r="Y10" s="108"/>
      <c r="Z10" s="122">
        <f t="shared" si="2"/>
        <v>0</v>
      </c>
    </row>
    <row r="11" spans="2:27">
      <c r="B11" s="625"/>
      <c r="C11" s="121">
        <v>45224</v>
      </c>
      <c r="D11" s="108">
        <v>10</v>
      </c>
      <c r="E11" s="122">
        <v>9.39</v>
      </c>
      <c r="F11" s="444">
        <v>0.02</v>
      </c>
      <c r="G11" s="445">
        <f t="shared" si="0"/>
        <v>93.92</v>
      </c>
      <c r="H11" s="30"/>
      <c r="I11" s="628"/>
      <c r="J11" s="392"/>
      <c r="K11" s="389"/>
      <c r="L11" s="391"/>
      <c r="N11" s="631"/>
      <c r="O11" s="112"/>
      <c r="P11" s="113"/>
      <c r="Q11" s="114"/>
      <c r="R11" s="114"/>
      <c r="S11" s="114">
        <f t="shared" si="1"/>
        <v>0</v>
      </c>
      <c r="U11" s="374">
        <f>SUM(V5:V10)</f>
        <v>3.1100000000000003</v>
      </c>
      <c r="V11" s="373"/>
      <c r="Y11" s="108"/>
      <c r="Z11" s="122">
        <f t="shared" si="2"/>
        <v>0</v>
      </c>
    </row>
    <row r="12" spans="2:27">
      <c r="B12" s="625"/>
      <c r="C12" s="121">
        <v>45225</v>
      </c>
      <c r="D12" s="108">
        <v>10</v>
      </c>
      <c r="E12" s="122">
        <v>9.3000000000000007</v>
      </c>
      <c r="F12" s="444">
        <v>0.02</v>
      </c>
      <c r="G12" s="446">
        <f t="shared" si="0"/>
        <v>93.02</v>
      </c>
      <c r="H12" s="30"/>
      <c r="I12" s="628"/>
      <c r="J12" s="392"/>
      <c r="K12" s="389"/>
      <c r="L12" s="391"/>
      <c r="N12" s="631"/>
      <c r="O12" s="112"/>
      <c r="P12" s="113"/>
      <c r="Q12" s="114"/>
      <c r="R12" s="114"/>
      <c r="S12" s="114">
        <f t="shared" si="1"/>
        <v>0</v>
      </c>
      <c r="U12" s="121">
        <v>44939</v>
      </c>
      <c r="V12" s="122">
        <v>1.4</v>
      </c>
      <c r="Y12" s="108"/>
      <c r="Z12" s="122">
        <f t="shared" si="2"/>
        <v>0</v>
      </c>
    </row>
    <row r="13" spans="2:27">
      <c r="B13" s="625"/>
      <c r="C13" s="121">
        <v>45231</v>
      </c>
      <c r="D13" s="108">
        <v>10</v>
      </c>
      <c r="E13" s="122">
        <v>9.1999999999999993</v>
      </c>
      <c r="F13" s="444">
        <v>0</v>
      </c>
      <c r="G13" s="446">
        <f t="shared" si="0"/>
        <v>92</v>
      </c>
      <c r="H13" s="30"/>
      <c r="I13" s="628"/>
      <c r="J13" s="392"/>
      <c r="K13" s="389"/>
      <c r="L13" s="391"/>
      <c r="N13" s="631"/>
      <c r="O13" s="112"/>
      <c r="P13" s="113"/>
      <c r="Q13" s="114"/>
      <c r="R13" s="114"/>
      <c r="S13" s="114">
        <f t="shared" si="1"/>
        <v>0</v>
      </c>
      <c r="U13" s="121">
        <v>44971</v>
      </c>
      <c r="V13" s="122">
        <v>1.3</v>
      </c>
      <c r="Y13" s="108"/>
      <c r="Z13" s="122">
        <f t="shared" si="2"/>
        <v>0</v>
      </c>
    </row>
    <row r="14" spans="2:27">
      <c r="B14" s="625"/>
      <c r="C14" s="108"/>
      <c r="D14" s="108"/>
      <c r="E14" s="122"/>
      <c r="F14" s="444">
        <v>0</v>
      </c>
      <c r="G14" s="446">
        <f t="shared" si="0"/>
        <v>0</v>
      </c>
      <c r="H14" s="30"/>
      <c r="I14" s="628"/>
      <c r="J14" s="392"/>
      <c r="K14" s="389"/>
      <c r="L14" s="391"/>
      <c r="N14" s="631"/>
      <c r="O14" s="112"/>
      <c r="P14" s="113"/>
      <c r="Q14" s="114"/>
      <c r="R14" s="114"/>
      <c r="S14" s="114">
        <f t="shared" si="1"/>
        <v>0</v>
      </c>
      <c r="U14" s="121">
        <v>44999</v>
      </c>
      <c r="V14" s="122">
        <v>1.3</v>
      </c>
      <c r="Y14" s="108"/>
      <c r="Z14" s="122">
        <f t="shared" si="2"/>
        <v>0</v>
      </c>
    </row>
    <row r="15" spans="2:27">
      <c r="B15" s="625"/>
      <c r="C15" s="108"/>
      <c r="D15" s="108"/>
      <c r="E15" s="122"/>
      <c r="F15" s="444">
        <v>0</v>
      </c>
      <c r="G15" s="446">
        <f t="shared" si="0"/>
        <v>0</v>
      </c>
      <c r="H15" s="30"/>
      <c r="I15" s="628"/>
      <c r="J15" s="392"/>
      <c r="K15" s="389"/>
      <c r="L15" s="391"/>
      <c r="N15" s="631"/>
      <c r="O15" s="112"/>
      <c r="P15" s="113"/>
      <c r="Q15" s="114"/>
      <c r="R15" s="114"/>
      <c r="S15" s="114">
        <f t="shared" si="1"/>
        <v>0</v>
      </c>
      <c r="U15" s="121">
        <v>45033</v>
      </c>
      <c r="V15" s="122">
        <v>3</v>
      </c>
      <c r="Y15" s="108"/>
      <c r="Z15" s="122">
        <f t="shared" si="2"/>
        <v>0</v>
      </c>
    </row>
    <row r="16" spans="2:27">
      <c r="B16" s="625"/>
      <c r="C16" s="108"/>
      <c r="D16" s="108"/>
      <c r="E16" s="122"/>
      <c r="F16" s="444">
        <v>0</v>
      </c>
      <c r="G16" s="446">
        <f t="shared" si="0"/>
        <v>0</v>
      </c>
      <c r="H16" s="30"/>
      <c r="I16" s="628"/>
      <c r="J16" s="392"/>
      <c r="K16" s="389"/>
      <c r="L16" s="391"/>
      <c r="N16" s="631"/>
      <c r="O16" s="112"/>
      <c r="P16" s="113"/>
      <c r="Q16" s="114"/>
      <c r="R16" s="114"/>
      <c r="S16" s="114">
        <f t="shared" si="1"/>
        <v>0</v>
      </c>
      <c r="U16" s="121">
        <v>45061</v>
      </c>
      <c r="V16" s="122">
        <v>2.6</v>
      </c>
      <c r="Y16" s="108"/>
      <c r="Z16" s="122">
        <f t="shared" si="2"/>
        <v>0</v>
      </c>
    </row>
    <row r="17" spans="2:26">
      <c r="B17" s="625"/>
      <c r="C17" s="108"/>
      <c r="D17" s="108"/>
      <c r="E17" s="122"/>
      <c r="F17" s="447">
        <v>0</v>
      </c>
      <c r="G17" s="448">
        <f t="shared" si="0"/>
        <v>0</v>
      </c>
      <c r="H17" s="30"/>
      <c r="I17" s="628"/>
      <c r="J17" s="392"/>
      <c r="K17" s="389"/>
      <c r="L17" s="391"/>
      <c r="N17" s="631"/>
      <c r="O17" s="112"/>
      <c r="P17" s="113"/>
      <c r="Q17" s="114"/>
      <c r="R17" s="114"/>
      <c r="S17" s="114">
        <f t="shared" si="1"/>
        <v>0</v>
      </c>
      <c r="U17" s="121">
        <v>45092</v>
      </c>
      <c r="V17" s="122">
        <v>3.3</v>
      </c>
      <c r="Y17" s="108"/>
      <c r="Z17" s="122">
        <f t="shared" si="2"/>
        <v>0</v>
      </c>
    </row>
    <row r="18" spans="2:26">
      <c r="B18" s="625"/>
      <c r="C18" s="108"/>
      <c r="D18" s="108"/>
      <c r="E18" s="122"/>
      <c r="F18" s="447">
        <v>0</v>
      </c>
      <c r="G18" s="449">
        <f t="shared" si="0"/>
        <v>0</v>
      </c>
      <c r="H18" s="30"/>
      <c r="I18" s="628"/>
      <c r="J18" s="392"/>
      <c r="K18" s="389"/>
      <c r="L18" s="391"/>
      <c r="N18" s="631"/>
      <c r="O18" s="112"/>
      <c r="P18" s="113"/>
      <c r="Q18" s="114"/>
      <c r="R18" s="114"/>
      <c r="S18" s="114">
        <f t="shared" si="1"/>
        <v>0</v>
      </c>
      <c r="U18" s="121">
        <v>45121</v>
      </c>
      <c r="V18" s="122">
        <v>3.3</v>
      </c>
      <c r="Y18" s="108"/>
      <c r="Z18" s="122">
        <f t="shared" si="2"/>
        <v>0</v>
      </c>
    </row>
    <row r="19" spans="2:26">
      <c r="B19" s="625"/>
      <c r="C19" s="108"/>
      <c r="D19" s="108"/>
      <c r="E19" s="122"/>
      <c r="F19" s="447">
        <v>0</v>
      </c>
      <c r="G19" s="449">
        <f t="shared" si="0"/>
        <v>0</v>
      </c>
      <c r="H19" s="30"/>
      <c r="I19" s="628"/>
      <c r="J19" s="392"/>
      <c r="K19" s="389"/>
      <c r="L19" s="391"/>
      <c r="N19" s="631"/>
      <c r="O19" s="112"/>
      <c r="P19" s="113"/>
      <c r="Q19" s="114"/>
      <c r="R19" s="114"/>
      <c r="S19" s="114">
        <f t="shared" si="1"/>
        <v>0</v>
      </c>
      <c r="U19" s="121">
        <v>45152</v>
      </c>
      <c r="V19" s="122">
        <v>7.2</v>
      </c>
      <c r="Y19" s="108"/>
      <c r="Z19" s="122">
        <f t="shared" si="2"/>
        <v>0</v>
      </c>
    </row>
    <row r="20" spans="2:26">
      <c r="B20" s="625"/>
      <c r="C20" s="108"/>
      <c r="D20" s="108"/>
      <c r="E20" s="122"/>
      <c r="F20" s="447">
        <v>0</v>
      </c>
      <c r="G20" s="449">
        <f t="shared" si="0"/>
        <v>0</v>
      </c>
      <c r="H20" s="30"/>
      <c r="I20" s="628"/>
      <c r="J20" s="392"/>
      <c r="K20" s="389"/>
      <c r="L20" s="391"/>
      <c r="N20" s="631"/>
      <c r="O20" s="112"/>
      <c r="P20" s="113"/>
      <c r="Q20" s="114"/>
      <c r="R20" s="114"/>
      <c r="S20" s="114">
        <f t="shared" si="1"/>
        <v>0</v>
      </c>
      <c r="U20" s="121">
        <v>45184</v>
      </c>
      <c r="V20" s="122">
        <v>8.4</v>
      </c>
      <c r="Y20" s="108"/>
      <c r="Z20" s="122">
        <f t="shared" si="2"/>
        <v>0</v>
      </c>
    </row>
    <row r="21" spans="2:26">
      <c r="B21" s="625"/>
      <c r="C21" s="108"/>
      <c r="D21" s="108"/>
      <c r="E21" s="122"/>
      <c r="F21" s="447">
        <v>0</v>
      </c>
      <c r="G21" s="449">
        <f t="shared" si="0"/>
        <v>0</v>
      </c>
      <c r="H21" s="30"/>
      <c r="I21" s="628"/>
      <c r="J21" s="392"/>
      <c r="K21" s="389"/>
      <c r="L21" s="391"/>
      <c r="N21" s="631"/>
      <c r="O21" s="112"/>
      <c r="P21" s="113"/>
      <c r="Q21" s="114"/>
      <c r="R21" s="114"/>
      <c r="S21" s="114">
        <f t="shared" si="1"/>
        <v>0</v>
      </c>
      <c r="U21" s="121">
        <v>45215</v>
      </c>
      <c r="V21" s="122">
        <v>6.6</v>
      </c>
      <c r="Y21" s="108"/>
      <c r="Z21" s="122">
        <f t="shared" si="2"/>
        <v>0</v>
      </c>
    </row>
    <row r="22" spans="2:26">
      <c r="B22" s="625"/>
      <c r="C22" s="108"/>
      <c r="D22" s="108"/>
      <c r="E22" s="122"/>
      <c r="F22" s="447">
        <v>0</v>
      </c>
      <c r="G22" s="449">
        <f t="shared" si="0"/>
        <v>0</v>
      </c>
      <c r="H22" s="30"/>
      <c r="I22" s="628"/>
      <c r="J22" s="392"/>
      <c r="K22" s="389"/>
      <c r="L22" s="391"/>
      <c r="N22" s="631"/>
      <c r="O22" s="112"/>
      <c r="P22" s="113"/>
      <c r="Q22" s="114"/>
      <c r="R22" s="114"/>
      <c r="S22" s="114">
        <f t="shared" si="1"/>
        <v>0</v>
      </c>
      <c r="U22" s="121">
        <v>45246</v>
      </c>
      <c r="V22" s="122">
        <v>9.35</v>
      </c>
      <c r="Y22" s="108"/>
      <c r="Z22" s="122">
        <f t="shared" si="2"/>
        <v>0</v>
      </c>
    </row>
    <row r="23" spans="2:26">
      <c r="B23" s="625"/>
      <c r="C23" s="108"/>
      <c r="D23" s="108"/>
      <c r="E23" s="122"/>
      <c r="F23" s="447">
        <v>0</v>
      </c>
      <c r="G23" s="449">
        <f t="shared" si="0"/>
        <v>0</v>
      </c>
      <c r="H23" s="30"/>
      <c r="I23" s="628"/>
      <c r="J23" s="392"/>
      <c r="K23" s="389"/>
      <c r="L23" s="391"/>
      <c r="N23" s="631"/>
      <c r="O23" s="112"/>
      <c r="P23" s="113"/>
      <c r="Q23" s="114"/>
      <c r="R23" s="114"/>
      <c r="S23" s="114">
        <f t="shared" si="1"/>
        <v>0</v>
      </c>
      <c r="U23" s="121">
        <v>45274</v>
      </c>
      <c r="V23" s="122">
        <v>10.45</v>
      </c>
      <c r="Y23" s="108"/>
      <c r="Z23" s="122">
        <f t="shared" si="2"/>
        <v>0</v>
      </c>
    </row>
    <row r="24" spans="2:26">
      <c r="B24" s="625"/>
      <c r="C24" s="108"/>
      <c r="D24" s="108"/>
      <c r="E24" s="122"/>
      <c r="F24" s="447">
        <v>0</v>
      </c>
      <c r="G24" s="449">
        <f t="shared" si="0"/>
        <v>0</v>
      </c>
      <c r="H24" s="30"/>
      <c r="I24" s="628"/>
      <c r="J24" s="392"/>
      <c r="K24" s="389"/>
      <c r="L24" s="391"/>
      <c r="N24" s="631"/>
      <c r="O24" s="112"/>
      <c r="P24" s="113"/>
      <c r="Q24" s="114"/>
      <c r="R24" s="114"/>
      <c r="S24" s="114">
        <f t="shared" si="1"/>
        <v>0</v>
      </c>
      <c r="U24" s="205">
        <f>SUM(V12:V23)</f>
        <v>58.2</v>
      </c>
      <c r="V24" s="159"/>
      <c r="Y24" s="108"/>
      <c r="Z24" s="122">
        <f t="shared" si="2"/>
        <v>0</v>
      </c>
    </row>
    <row r="25" spans="2:26">
      <c r="B25" s="625"/>
      <c r="C25" s="108"/>
      <c r="D25" s="108"/>
      <c r="E25" s="122"/>
      <c r="F25" s="447">
        <v>0</v>
      </c>
      <c r="G25" s="449">
        <f t="shared" si="0"/>
        <v>0</v>
      </c>
      <c r="H25" s="30"/>
      <c r="I25" s="628"/>
      <c r="J25" s="392"/>
      <c r="K25" s="389"/>
      <c r="L25" s="391"/>
      <c r="N25" s="631"/>
      <c r="O25" s="112"/>
      <c r="P25" s="113"/>
      <c r="Q25" s="114"/>
      <c r="R25" s="114"/>
      <c r="S25" s="114">
        <f t="shared" si="1"/>
        <v>0</v>
      </c>
      <c r="U25" s="108"/>
      <c r="V25" s="122"/>
      <c r="Y25" s="108"/>
      <c r="Z25" s="122">
        <f t="shared" si="2"/>
        <v>0</v>
      </c>
    </row>
    <row r="26" spans="2:26">
      <c r="B26" s="625"/>
      <c r="C26" s="108"/>
      <c r="D26" s="108"/>
      <c r="E26" s="122"/>
      <c r="F26" s="447">
        <v>0</v>
      </c>
      <c r="G26" s="449">
        <f t="shared" si="0"/>
        <v>0</v>
      </c>
      <c r="H26" s="30"/>
      <c r="I26" s="628"/>
      <c r="J26" s="392"/>
      <c r="K26" s="389"/>
      <c r="L26" s="391"/>
      <c r="N26" s="631"/>
      <c r="O26" s="112"/>
      <c r="P26" s="113"/>
      <c r="Q26" s="114"/>
      <c r="R26" s="114"/>
      <c r="S26" s="114">
        <f t="shared" si="1"/>
        <v>0</v>
      </c>
      <c r="U26" s="108"/>
      <c r="V26" s="122"/>
      <c r="Y26" s="108"/>
      <c r="Z26" s="122">
        <f t="shared" si="2"/>
        <v>0</v>
      </c>
    </row>
    <row r="27" spans="2:26">
      <c r="B27" s="625"/>
      <c r="C27" s="108"/>
      <c r="D27" s="108"/>
      <c r="E27" s="122"/>
      <c r="F27" s="447">
        <v>0</v>
      </c>
      <c r="G27" s="449">
        <f t="shared" si="0"/>
        <v>0</v>
      </c>
      <c r="H27" s="30"/>
      <c r="I27" s="628"/>
      <c r="J27" s="392"/>
      <c r="K27" s="389"/>
      <c r="L27" s="391"/>
      <c r="N27" s="631"/>
      <c r="O27" s="112"/>
      <c r="P27" s="113"/>
      <c r="Q27" s="114"/>
      <c r="R27" s="114"/>
      <c r="S27" s="114">
        <f t="shared" si="1"/>
        <v>0</v>
      </c>
      <c r="U27" s="108"/>
      <c r="V27" s="122"/>
      <c r="Y27" s="108"/>
      <c r="Z27" s="122">
        <f t="shared" si="2"/>
        <v>0</v>
      </c>
    </row>
    <row r="28" spans="2:26">
      <c r="B28" s="625"/>
      <c r="C28" s="108"/>
      <c r="D28" s="108"/>
      <c r="E28" s="122"/>
      <c r="F28" s="447">
        <v>0</v>
      </c>
      <c r="G28" s="449">
        <f t="shared" si="0"/>
        <v>0</v>
      </c>
      <c r="H28" s="30"/>
      <c r="I28" s="628"/>
      <c r="J28" s="392"/>
      <c r="K28" s="389"/>
      <c r="L28" s="391"/>
      <c r="N28" s="631"/>
      <c r="O28" s="112"/>
      <c r="P28" s="113"/>
      <c r="Q28" s="114"/>
      <c r="R28" s="114"/>
      <c r="S28" s="114">
        <f t="shared" si="1"/>
        <v>0</v>
      </c>
      <c r="U28" s="108"/>
      <c r="V28" s="122"/>
      <c r="Y28" s="108"/>
      <c r="Z28" s="122">
        <f t="shared" si="2"/>
        <v>0</v>
      </c>
    </row>
    <row r="29" spans="2:26">
      <c r="B29" s="625"/>
      <c r="C29" s="108"/>
      <c r="D29" s="108"/>
      <c r="E29" s="122"/>
      <c r="F29" s="447">
        <v>0</v>
      </c>
      <c r="G29" s="449">
        <f t="shared" si="0"/>
        <v>0</v>
      </c>
      <c r="H29" s="30"/>
      <c r="I29" s="628"/>
      <c r="J29" s="392"/>
      <c r="K29" s="389"/>
      <c r="L29" s="391"/>
      <c r="N29" s="631"/>
      <c r="O29" s="112"/>
      <c r="P29" s="113"/>
      <c r="Q29" s="114"/>
      <c r="R29" s="114"/>
      <c r="S29" s="114">
        <f t="shared" si="1"/>
        <v>0</v>
      </c>
      <c r="U29" s="108"/>
      <c r="V29" s="122"/>
      <c r="Y29" s="108"/>
      <c r="Z29" s="122">
        <f t="shared" si="2"/>
        <v>0</v>
      </c>
    </row>
    <row r="30" spans="2:26">
      <c r="B30" s="625"/>
      <c r="C30" s="108"/>
      <c r="D30" s="108"/>
      <c r="E30" s="122"/>
      <c r="F30" s="447">
        <v>0</v>
      </c>
      <c r="G30" s="449">
        <f t="shared" si="0"/>
        <v>0</v>
      </c>
      <c r="H30" s="30"/>
      <c r="I30" s="628"/>
      <c r="J30" s="392"/>
      <c r="K30" s="389"/>
      <c r="L30" s="391"/>
      <c r="N30" s="631"/>
      <c r="O30" s="112"/>
      <c r="P30" s="113"/>
      <c r="Q30" s="114"/>
      <c r="R30" s="114"/>
      <c r="S30" s="114">
        <f t="shared" si="1"/>
        <v>0</v>
      </c>
      <c r="U30" s="108"/>
      <c r="V30" s="122"/>
      <c r="Y30" s="108"/>
      <c r="Z30" s="122">
        <f t="shared" si="2"/>
        <v>0</v>
      </c>
    </row>
    <row r="31" spans="2:26">
      <c r="B31" s="625"/>
      <c r="C31" s="108"/>
      <c r="D31" s="108"/>
      <c r="E31" s="122"/>
      <c r="F31" s="447">
        <v>0</v>
      </c>
      <c r="G31" s="449">
        <f t="shared" si="0"/>
        <v>0</v>
      </c>
      <c r="H31" s="30"/>
      <c r="I31" s="628"/>
      <c r="J31" s="392"/>
      <c r="K31" s="389"/>
      <c r="L31" s="391"/>
      <c r="N31" s="631"/>
      <c r="O31" s="112"/>
      <c r="P31" s="113"/>
      <c r="Q31" s="114"/>
      <c r="R31" s="114"/>
      <c r="S31" s="114">
        <f t="shared" si="1"/>
        <v>0</v>
      </c>
      <c r="U31" s="108"/>
      <c r="V31" s="122"/>
      <c r="Y31" s="108"/>
      <c r="Z31" s="122">
        <f t="shared" si="2"/>
        <v>0</v>
      </c>
    </row>
    <row r="32" spans="2:26">
      <c r="B32" s="625"/>
      <c r="C32" s="108"/>
      <c r="D32" s="108"/>
      <c r="E32" s="122"/>
      <c r="F32" s="447">
        <v>0</v>
      </c>
      <c r="G32" s="449">
        <f t="shared" si="0"/>
        <v>0</v>
      </c>
      <c r="H32" s="30"/>
      <c r="I32" s="628"/>
      <c r="J32" s="392"/>
      <c r="K32" s="389"/>
      <c r="L32" s="391"/>
      <c r="N32" s="631"/>
      <c r="O32" s="112"/>
      <c r="P32" s="113"/>
      <c r="Q32" s="114"/>
      <c r="R32" s="114"/>
      <c r="S32" s="114">
        <f t="shared" si="1"/>
        <v>0</v>
      </c>
      <c r="U32" s="108"/>
      <c r="V32" s="122"/>
      <c r="Y32" s="108"/>
      <c r="Z32" s="122">
        <f t="shared" si="2"/>
        <v>0</v>
      </c>
    </row>
    <row r="33" spans="2:26">
      <c r="B33" s="625"/>
      <c r="C33" s="108"/>
      <c r="D33" s="108"/>
      <c r="E33" s="122"/>
      <c r="F33" s="447">
        <v>0</v>
      </c>
      <c r="G33" s="449">
        <f t="shared" si="0"/>
        <v>0</v>
      </c>
      <c r="H33" s="30"/>
      <c r="I33" s="628"/>
      <c r="J33" s="392"/>
      <c r="K33" s="389"/>
      <c r="L33" s="391"/>
      <c r="N33" s="631"/>
      <c r="O33" s="112"/>
      <c r="P33" s="113"/>
      <c r="Q33" s="114"/>
      <c r="R33" s="114"/>
      <c r="S33" s="114">
        <f t="shared" si="1"/>
        <v>0</v>
      </c>
      <c r="U33" s="108"/>
      <c r="V33" s="122"/>
      <c r="Y33" s="108"/>
      <c r="Z33" s="122">
        <f t="shared" si="2"/>
        <v>0</v>
      </c>
    </row>
    <row r="34" spans="2:26">
      <c r="B34" s="625"/>
      <c r="C34" s="108"/>
      <c r="D34" s="108"/>
      <c r="E34" s="122"/>
      <c r="F34" s="447">
        <v>0</v>
      </c>
      <c r="G34" s="449">
        <f t="shared" si="0"/>
        <v>0</v>
      </c>
      <c r="H34" s="30"/>
      <c r="I34" s="628"/>
      <c r="J34" s="392"/>
      <c r="K34" s="389"/>
      <c r="L34" s="391"/>
      <c r="N34" s="631"/>
      <c r="O34" s="112"/>
      <c r="P34" s="113"/>
      <c r="Q34" s="114"/>
      <c r="R34" s="114"/>
      <c r="S34" s="114">
        <f t="shared" si="1"/>
        <v>0</v>
      </c>
      <c r="U34" s="108"/>
      <c r="V34" s="122"/>
      <c r="Y34" s="108"/>
      <c r="Z34" s="122">
        <f t="shared" si="2"/>
        <v>0</v>
      </c>
    </row>
    <row r="35" spans="2:26">
      <c r="B35" s="625"/>
      <c r="C35" s="108"/>
      <c r="D35" s="108"/>
      <c r="E35" s="122"/>
      <c r="F35" s="447">
        <v>0</v>
      </c>
      <c r="G35" s="449">
        <f t="shared" si="0"/>
        <v>0</v>
      </c>
      <c r="H35" s="30"/>
      <c r="I35" s="629"/>
      <c r="J35" s="392"/>
      <c r="K35" s="389"/>
      <c r="L35" s="391"/>
      <c r="N35" s="632"/>
      <c r="O35" s="130"/>
      <c r="P35" s="131"/>
      <c r="Q35" s="132"/>
      <c r="R35" s="133"/>
      <c r="S35" s="114">
        <f t="shared" si="1"/>
        <v>0</v>
      </c>
      <c r="U35" s="108"/>
      <c r="V35" s="122"/>
      <c r="Y35" s="108"/>
      <c r="Z35" s="122">
        <f t="shared" si="2"/>
        <v>0</v>
      </c>
    </row>
    <row r="36" spans="2:26">
      <c r="B36" s="626"/>
      <c r="C36" s="108"/>
      <c r="D36" s="108"/>
      <c r="E36" s="122"/>
      <c r="F36" s="447">
        <v>0</v>
      </c>
      <c r="G36" s="449">
        <f t="shared" si="0"/>
        <v>0</v>
      </c>
      <c r="H36" s="30"/>
      <c r="Q36" s="134"/>
      <c r="U36" s="108"/>
      <c r="V36" s="122"/>
      <c r="Y36" s="108"/>
      <c r="Z36" s="122">
        <f t="shared" si="2"/>
        <v>0</v>
      </c>
    </row>
    <row r="37" spans="2:26">
      <c r="B37" s="115" t="s">
        <v>26</v>
      </c>
      <c r="C37" s="134"/>
      <c r="D37" s="135">
        <f>SUM(D4:D36)</f>
        <v>95</v>
      </c>
      <c r="E37" s="136">
        <f>G37/D37</f>
        <v>9.523789473684209</v>
      </c>
      <c r="F37" s="137"/>
      <c r="G37" s="138">
        <f>SUM(G4:G36)</f>
        <v>904.75999999999988</v>
      </c>
      <c r="U37" s="108"/>
      <c r="V37" s="122"/>
      <c r="Y37" s="108"/>
      <c r="Z37" s="122">
        <f t="shared" si="2"/>
        <v>0</v>
      </c>
    </row>
    <row r="38" spans="2:26">
      <c r="E38" s="139" t="s">
        <v>27</v>
      </c>
      <c r="V38" s="140">
        <f>SUM(V5:V37)</f>
        <v>61.31</v>
      </c>
    </row>
  </sheetData>
  <mergeCells count="10">
    <mergeCell ref="Y2:Z2"/>
    <mergeCell ref="U3:V3"/>
    <mergeCell ref="Y3:Z3"/>
    <mergeCell ref="B4:B36"/>
    <mergeCell ref="I4:I35"/>
    <mergeCell ref="N4:N35"/>
    <mergeCell ref="B2:C2"/>
    <mergeCell ref="D2:G2"/>
    <mergeCell ref="W7:X7"/>
    <mergeCell ref="W8:X8"/>
  </mergeCells>
  <hyperlinks>
    <hyperlink ref="B3" location="CARTEIRA!A1" display="CARTEIRA!A1" xr:uid="{00000000-0004-0000-0800-000000000000}"/>
    <hyperlink ref="U3:V3" location="DIVIDENDO!A1" display="DIVIDENDO" xr:uid="{00000000-0004-0000-0800-000001000000}"/>
  </hyperlinks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8C0F3-BA0E-4BB2-8864-FA6673D06AAC}">
  <sheetPr>
    <tabColor rgb="FFFEA4EB"/>
  </sheetPr>
  <dimension ref="A2:AE38"/>
  <sheetViews>
    <sheetView workbookViewId="0">
      <selection activeCell="G6" sqref="G6"/>
    </sheetView>
  </sheetViews>
  <sheetFormatPr defaultColWidth="0" defaultRowHeight="15"/>
  <cols>
    <col min="1" max="1" width="1.28515625" style="104" customWidth="1"/>
    <col min="2" max="2" width="9.140625" style="104" customWidth="1"/>
    <col min="3" max="3" width="12" style="104" bestFit="1" customWidth="1"/>
    <col min="4" max="4" width="9.140625" style="104" customWidth="1"/>
    <col min="5" max="5" width="14.42578125" style="104" bestFit="1" customWidth="1"/>
    <col min="6" max="6" width="8.85546875" style="104" bestFit="1" customWidth="1"/>
    <col min="7" max="7" width="11.7109375" style="104" bestFit="1" customWidth="1"/>
    <col min="8" max="8" width="1.7109375" style="104" customWidth="1"/>
    <col min="9" max="9" width="9.140625" style="104" customWidth="1"/>
    <col min="10" max="10" width="11.28515625" style="104" bestFit="1" customWidth="1"/>
    <col min="11" max="11" width="9.140625" style="104" customWidth="1"/>
    <col min="12" max="12" width="11.7109375" style="104" bestFit="1" customWidth="1"/>
    <col min="13" max="13" width="1.28515625" style="104" customWidth="1"/>
    <col min="14" max="14" width="9.140625" style="104" customWidth="1"/>
    <col min="15" max="15" width="10.7109375" style="104" bestFit="1" customWidth="1"/>
    <col min="16" max="17" width="9.140625" style="104" customWidth="1"/>
    <col min="18" max="18" width="10.28515625" style="104" bestFit="1" customWidth="1"/>
    <col min="19" max="19" width="10.140625" style="104" bestFit="1" customWidth="1"/>
    <col min="20" max="20" width="2.42578125" style="104" customWidth="1"/>
    <col min="21" max="21" width="10.7109375" style="104" bestFit="1" customWidth="1"/>
    <col min="22" max="22" width="9.140625" style="104" customWidth="1"/>
    <col min="23" max="23" width="1.42578125" style="104" customWidth="1"/>
    <col min="24" max="24" width="10.7109375" style="104" bestFit="1" customWidth="1"/>
    <col min="25" max="26" width="9.140625" style="104" customWidth="1"/>
    <col min="27" max="27" width="10.7109375" style="104" bestFit="1" customWidth="1"/>
    <col min="28" max="28" width="10.140625" style="104" bestFit="1" customWidth="1"/>
    <col min="29" max="29" width="9.140625" style="104" customWidth="1"/>
    <col min="30" max="31" width="0" style="104" hidden="1" customWidth="1"/>
    <col min="32" max="16384" width="9.140625" style="104" hidden="1"/>
  </cols>
  <sheetData>
    <row r="2" spans="2:29">
      <c r="B2" s="637"/>
      <c r="C2" s="638"/>
      <c r="D2" s="635"/>
      <c r="E2" s="636"/>
      <c r="F2" s="636"/>
      <c r="G2" s="636"/>
      <c r="L2" s="105" t="s">
        <v>2</v>
      </c>
      <c r="R2" s="30" t="s">
        <v>3</v>
      </c>
      <c r="S2" s="32" t="s">
        <v>4</v>
      </c>
      <c r="U2" s="621" t="s">
        <v>17</v>
      </c>
      <c r="V2" s="621"/>
      <c r="AA2" s="620" t="s">
        <v>5</v>
      </c>
      <c r="AB2" s="620"/>
    </row>
    <row r="3" spans="2:29" ht="27.75">
      <c r="B3" s="44" t="s">
        <v>167</v>
      </c>
      <c r="C3" s="331" t="s">
        <v>7</v>
      </c>
      <c r="D3" s="331" t="s">
        <v>8</v>
      </c>
      <c r="E3" s="331" t="s">
        <v>9</v>
      </c>
      <c r="F3" s="331" t="s">
        <v>10</v>
      </c>
      <c r="G3" s="355" t="s">
        <v>11</v>
      </c>
      <c r="I3" s="44" t="str">
        <f>(B3)</f>
        <v>BTC</v>
      </c>
      <c r="J3" s="331" t="s">
        <v>98</v>
      </c>
      <c r="K3" s="331" t="s">
        <v>8</v>
      </c>
      <c r="L3" s="331" t="s">
        <v>12</v>
      </c>
      <c r="N3" s="44" t="str">
        <f>(B3)</f>
        <v>BTC</v>
      </c>
      <c r="O3" s="330" t="s">
        <v>13</v>
      </c>
      <c r="P3" s="331" t="s">
        <v>8</v>
      </c>
      <c r="Q3" s="330" t="s">
        <v>14</v>
      </c>
      <c r="R3" s="331" t="s">
        <v>15</v>
      </c>
      <c r="S3" s="331" t="s">
        <v>16</v>
      </c>
      <c r="U3" s="108" t="s">
        <v>22</v>
      </c>
      <c r="V3" s="108" t="s">
        <v>23</v>
      </c>
      <c r="X3" s="622" t="s">
        <v>18</v>
      </c>
      <c r="Y3" s="622"/>
      <c r="Z3" s="106" t="s">
        <v>19</v>
      </c>
      <c r="AA3" s="623" t="s">
        <v>20</v>
      </c>
      <c r="AB3" s="623"/>
    </row>
    <row r="4" spans="2:29">
      <c r="B4" s="624" t="s">
        <v>21</v>
      </c>
      <c r="C4" s="582">
        <v>44565</v>
      </c>
      <c r="D4" s="580">
        <v>3.8398000000000002E-4</v>
      </c>
      <c r="E4" s="581">
        <v>262300</v>
      </c>
      <c r="F4" s="444">
        <v>0.26</v>
      </c>
      <c r="G4" s="445">
        <v>10</v>
      </c>
      <c r="H4" s="30"/>
      <c r="I4" s="627" t="s">
        <v>2</v>
      </c>
      <c r="J4" s="392"/>
      <c r="K4" s="389"/>
      <c r="L4" s="391"/>
      <c r="N4" s="630" t="s">
        <v>4</v>
      </c>
      <c r="O4" s="112"/>
      <c r="P4" s="113"/>
      <c r="Q4" s="114"/>
      <c r="R4" s="114"/>
      <c r="S4" s="114">
        <f>(Q4*P4)-R4</f>
        <v>0</v>
      </c>
      <c r="U4" s="121"/>
      <c r="V4" s="122"/>
      <c r="X4" s="108" t="s">
        <v>22</v>
      </c>
      <c r="Y4" s="108" t="s">
        <v>23</v>
      </c>
      <c r="Z4" s="32" t="s">
        <v>24</v>
      </c>
      <c r="AA4" s="108" t="s">
        <v>25</v>
      </c>
      <c r="AB4" s="108" t="s">
        <v>23</v>
      </c>
      <c r="AC4" s="115"/>
    </row>
    <row r="5" spans="2:29">
      <c r="B5" s="625"/>
      <c r="C5" s="582">
        <v>44603</v>
      </c>
      <c r="D5" s="580"/>
      <c r="E5" s="581">
        <v>222110</v>
      </c>
      <c r="F5" s="444">
        <v>0</v>
      </c>
      <c r="G5" s="445">
        <v>10</v>
      </c>
      <c r="H5" s="30"/>
      <c r="I5" s="628"/>
      <c r="J5" s="392"/>
      <c r="K5" s="389"/>
      <c r="L5" s="391"/>
      <c r="N5" s="631"/>
      <c r="O5" s="118"/>
      <c r="P5" s="119"/>
      <c r="Q5" s="120"/>
      <c r="R5" s="120"/>
      <c r="S5" s="114">
        <f t="shared" ref="S5:S35" si="0">(Q5*P5)-R5</f>
        <v>0</v>
      </c>
      <c r="U5" s="121"/>
      <c r="V5" s="122"/>
      <c r="X5" s="121"/>
      <c r="Y5" s="109"/>
      <c r="Z5" s="32"/>
      <c r="AA5" s="121"/>
      <c r="AB5" s="122">
        <f>S4-L4</f>
        <v>0</v>
      </c>
    </row>
    <row r="6" spans="2:29">
      <c r="B6" s="625"/>
      <c r="C6" s="582">
        <v>44690</v>
      </c>
      <c r="D6" s="580">
        <v>3.1437000000000001E-4</v>
      </c>
      <c r="E6" s="581">
        <v>159043</v>
      </c>
      <c r="F6" s="444">
        <v>0</v>
      </c>
      <c r="G6" s="445">
        <f t="shared" ref="G5:G36" si="1">(D6*E6)+F6</f>
        <v>49.99834791</v>
      </c>
      <c r="H6" s="30"/>
      <c r="I6" s="628"/>
      <c r="J6" s="392"/>
      <c r="K6" s="389"/>
      <c r="L6" s="391"/>
      <c r="N6" s="631"/>
      <c r="O6" s="112"/>
      <c r="P6" s="113"/>
      <c r="Q6" s="114"/>
      <c r="R6" s="114"/>
      <c r="S6" s="114">
        <f t="shared" si="0"/>
        <v>0</v>
      </c>
      <c r="U6" s="121"/>
      <c r="V6" s="122"/>
      <c r="X6" s="121"/>
      <c r="Y6" s="109"/>
      <c r="Z6" s="32"/>
      <c r="AA6" s="125"/>
      <c r="AB6" s="122">
        <f t="shared" ref="AB6:AB37" si="2">S5-L5</f>
        <v>0</v>
      </c>
    </row>
    <row r="7" spans="2:29">
      <c r="B7" s="625"/>
      <c r="C7" s="582">
        <v>44725</v>
      </c>
      <c r="D7" s="580">
        <v>4.0000000000000002E-4</v>
      </c>
      <c r="E7" s="581">
        <v>128001.07</v>
      </c>
      <c r="F7" s="444">
        <v>0</v>
      </c>
      <c r="G7" s="445">
        <f t="shared" si="1"/>
        <v>51.200428000000002</v>
      </c>
      <c r="H7" s="30"/>
      <c r="I7" s="628"/>
      <c r="J7" s="392"/>
      <c r="K7" s="389"/>
      <c r="L7" s="391"/>
      <c r="N7" s="631"/>
      <c r="O7" s="112"/>
      <c r="P7" s="113"/>
      <c r="Q7" s="114"/>
      <c r="R7" s="114"/>
      <c r="S7" s="114">
        <f t="shared" si="0"/>
        <v>0</v>
      </c>
      <c r="U7" s="108"/>
      <c r="V7" s="122"/>
      <c r="X7" s="126"/>
      <c r="Y7" s="109"/>
      <c r="AA7" s="108"/>
      <c r="AB7" s="122">
        <f t="shared" si="2"/>
        <v>0</v>
      </c>
    </row>
    <row r="8" spans="2:29">
      <c r="B8" s="625"/>
      <c r="C8" s="582">
        <v>44819</v>
      </c>
      <c r="D8" s="580">
        <v>9.6898999999999998E-4</v>
      </c>
      <c r="E8" s="581">
        <v>103200</v>
      </c>
      <c r="F8" s="444">
        <v>0</v>
      </c>
      <c r="G8" s="445">
        <f t="shared" si="1"/>
        <v>99.999768000000003</v>
      </c>
      <c r="H8" s="30"/>
      <c r="I8" s="628"/>
      <c r="J8" s="392"/>
      <c r="K8" s="389"/>
      <c r="L8" s="391"/>
      <c r="N8" s="631"/>
      <c r="O8" s="112"/>
      <c r="P8" s="113"/>
      <c r="Q8" s="114"/>
      <c r="R8" s="114"/>
      <c r="S8" s="114">
        <f t="shared" si="0"/>
        <v>0</v>
      </c>
      <c r="U8" s="108"/>
      <c r="V8" s="122"/>
      <c r="X8" s="126"/>
      <c r="Y8" s="109"/>
      <c r="AA8" s="108"/>
      <c r="AB8" s="122">
        <f t="shared" si="2"/>
        <v>0</v>
      </c>
    </row>
    <row r="9" spans="2:29">
      <c r="B9" s="625"/>
      <c r="C9" s="582">
        <v>44819</v>
      </c>
      <c r="D9" s="580">
        <v>4.8076E-4</v>
      </c>
      <c r="E9" s="581">
        <v>104000</v>
      </c>
      <c r="F9" s="444">
        <v>0</v>
      </c>
      <c r="G9" s="445">
        <f t="shared" si="1"/>
        <v>49.999040000000001</v>
      </c>
      <c r="H9" s="30"/>
      <c r="I9" s="628"/>
      <c r="J9" s="392"/>
      <c r="K9" s="389"/>
      <c r="L9" s="391"/>
      <c r="N9" s="631"/>
      <c r="O9" s="112"/>
      <c r="P9" s="113"/>
      <c r="Q9" s="114"/>
      <c r="R9" s="114"/>
      <c r="S9" s="114">
        <f t="shared" si="0"/>
        <v>0</v>
      </c>
      <c r="U9" s="108"/>
      <c r="V9" s="122"/>
      <c r="X9" s="126"/>
      <c r="Y9" s="109"/>
      <c r="AA9" s="108"/>
      <c r="AB9" s="122">
        <f t="shared" si="2"/>
        <v>0</v>
      </c>
    </row>
    <row r="10" spans="2:29">
      <c r="B10" s="625"/>
      <c r="C10" s="121"/>
      <c r="D10" s="108"/>
      <c r="E10" s="122"/>
      <c r="F10" s="444">
        <v>0</v>
      </c>
      <c r="G10" s="445">
        <f t="shared" si="1"/>
        <v>0</v>
      </c>
      <c r="H10" s="30"/>
      <c r="I10" s="628"/>
      <c r="J10" s="392"/>
      <c r="K10" s="389"/>
      <c r="L10" s="391"/>
      <c r="N10" s="631"/>
      <c r="O10" s="112"/>
      <c r="P10" s="113"/>
      <c r="Q10" s="114"/>
      <c r="R10" s="114"/>
      <c r="S10" s="114">
        <f t="shared" si="0"/>
        <v>0</v>
      </c>
      <c r="U10" s="108"/>
      <c r="V10" s="122"/>
      <c r="X10" s="126"/>
      <c r="Y10" s="109"/>
      <c r="AA10" s="108"/>
      <c r="AB10" s="122">
        <f t="shared" si="2"/>
        <v>0</v>
      </c>
    </row>
    <row r="11" spans="2:29">
      <c r="B11" s="625"/>
      <c r="C11" s="108"/>
      <c r="D11" s="108"/>
      <c r="E11" s="108"/>
      <c r="F11" s="444">
        <v>0</v>
      </c>
      <c r="G11" s="445">
        <f t="shared" si="1"/>
        <v>0</v>
      </c>
      <c r="H11" s="30"/>
      <c r="I11" s="628"/>
      <c r="J11" s="392"/>
      <c r="K11" s="389"/>
      <c r="L11" s="391"/>
      <c r="N11" s="631"/>
      <c r="O11" s="112"/>
      <c r="P11" s="113"/>
      <c r="Q11" s="114"/>
      <c r="R11" s="114"/>
      <c r="S11" s="114">
        <f t="shared" si="0"/>
        <v>0</v>
      </c>
      <c r="U11" s="108"/>
      <c r="V11" s="122"/>
      <c r="X11" s="126"/>
      <c r="Y11" s="109"/>
      <c r="AA11" s="108"/>
      <c r="AB11" s="122">
        <f t="shared" si="2"/>
        <v>0</v>
      </c>
    </row>
    <row r="12" spans="2:29">
      <c r="B12" s="625"/>
      <c r="C12" s="108"/>
      <c r="D12" s="108"/>
      <c r="E12" s="108"/>
      <c r="F12" s="444">
        <v>0</v>
      </c>
      <c r="G12" s="446">
        <f t="shared" si="1"/>
        <v>0</v>
      </c>
      <c r="H12" s="30"/>
      <c r="I12" s="628"/>
      <c r="J12" s="392"/>
      <c r="K12" s="389"/>
      <c r="L12" s="391"/>
      <c r="N12" s="631"/>
      <c r="O12" s="112"/>
      <c r="P12" s="113"/>
      <c r="Q12" s="114"/>
      <c r="R12" s="114"/>
      <c r="S12" s="114">
        <f t="shared" si="0"/>
        <v>0</v>
      </c>
      <c r="U12" s="108"/>
      <c r="V12" s="122"/>
      <c r="X12" s="126"/>
      <c r="Y12" s="109"/>
      <c r="AA12" s="108"/>
      <c r="AB12" s="122">
        <f t="shared" si="2"/>
        <v>0</v>
      </c>
    </row>
    <row r="13" spans="2:29">
      <c r="B13" s="625"/>
      <c r="C13" s="108"/>
      <c r="D13" s="108"/>
      <c r="E13" s="108"/>
      <c r="F13" s="444">
        <v>0</v>
      </c>
      <c r="G13" s="446">
        <f t="shared" si="1"/>
        <v>0</v>
      </c>
      <c r="H13" s="30"/>
      <c r="I13" s="628"/>
      <c r="J13" s="392"/>
      <c r="K13" s="389"/>
      <c r="L13" s="391"/>
      <c r="N13" s="631"/>
      <c r="O13" s="112"/>
      <c r="P13" s="113"/>
      <c r="Q13" s="114"/>
      <c r="R13" s="114"/>
      <c r="S13" s="114">
        <f t="shared" si="0"/>
        <v>0</v>
      </c>
      <c r="U13" s="108"/>
      <c r="V13" s="122"/>
      <c r="X13" s="126"/>
      <c r="Y13" s="109"/>
      <c r="AA13" s="108"/>
      <c r="AB13" s="122">
        <f t="shared" si="2"/>
        <v>0</v>
      </c>
    </row>
    <row r="14" spans="2:29">
      <c r="B14" s="625"/>
      <c r="C14" s="108"/>
      <c r="D14" s="108"/>
      <c r="E14" s="108"/>
      <c r="F14" s="444">
        <v>0</v>
      </c>
      <c r="G14" s="446">
        <f t="shared" si="1"/>
        <v>0</v>
      </c>
      <c r="H14" s="30"/>
      <c r="I14" s="628"/>
      <c r="J14" s="392"/>
      <c r="K14" s="389"/>
      <c r="L14" s="391"/>
      <c r="N14" s="631"/>
      <c r="O14" s="112"/>
      <c r="P14" s="113"/>
      <c r="Q14" s="114"/>
      <c r="R14" s="114"/>
      <c r="S14" s="114">
        <f t="shared" si="0"/>
        <v>0</v>
      </c>
      <c r="U14" s="108"/>
      <c r="V14" s="122"/>
      <c r="X14" s="126"/>
      <c r="Y14" s="109"/>
      <c r="AA14" s="108"/>
      <c r="AB14" s="122">
        <f t="shared" si="2"/>
        <v>0</v>
      </c>
    </row>
    <row r="15" spans="2:29">
      <c r="B15" s="625"/>
      <c r="C15" s="108"/>
      <c r="D15" s="108"/>
      <c r="E15" s="108"/>
      <c r="F15" s="444">
        <v>0</v>
      </c>
      <c r="G15" s="446">
        <f t="shared" si="1"/>
        <v>0</v>
      </c>
      <c r="H15" s="30"/>
      <c r="I15" s="628"/>
      <c r="J15" s="392"/>
      <c r="K15" s="389"/>
      <c r="L15" s="391"/>
      <c r="N15" s="631"/>
      <c r="O15" s="112"/>
      <c r="P15" s="113"/>
      <c r="Q15" s="114"/>
      <c r="R15" s="114"/>
      <c r="S15" s="114">
        <f t="shared" si="0"/>
        <v>0</v>
      </c>
      <c r="U15" s="108"/>
      <c r="V15" s="122"/>
      <c r="X15" s="126"/>
      <c r="Y15" s="109"/>
      <c r="AA15" s="108"/>
      <c r="AB15" s="122">
        <f t="shared" si="2"/>
        <v>0</v>
      </c>
    </row>
    <row r="16" spans="2:29">
      <c r="B16" s="625"/>
      <c r="C16" s="108"/>
      <c r="D16" s="108"/>
      <c r="E16" s="108"/>
      <c r="F16" s="444">
        <v>0</v>
      </c>
      <c r="G16" s="446">
        <f t="shared" si="1"/>
        <v>0</v>
      </c>
      <c r="H16" s="30"/>
      <c r="I16" s="628"/>
      <c r="J16" s="392"/>
      <c r="K16" s="389"/>
      <c r="L16" s="391"/>
      <c r="N16" s="631"/>
      <c r="O16" s="112"/>
      <c r="P16" s="113"/>
      <c r="Q16" s="114"/>
      <c r="R16" s="114"/>
      <c r="S16" s="114">
        <f t="shared" si="0"/>
        <v>0</v>
      </c>
      <c r="U16" s="108"/>
      <c r="V16" s="122"/>
      <c r="X16" s="126"/>
      <c r="Y16" s="109"/>
      <c r="AA16" s="108"/>
      <c r="AB16" s="122">
        <f t="shared" si="2"/>
        <v>0</v>
      </c>
    </row>
    <row r="17" spans="2:28">
      <c r="B17" s="625"/>
      <c r="C17" s="108"/>
      <c r="D17" s="108"/>
      <c r="E17" s="108"/>
      <c r="F17" s="447">
        <v>0</v>
      </c>
      <c r="G17" s="448">
        <f t="shared" si="1"/>
        <v>0</v>
      </c>
      <c r="H17" s="30"/>
      <c r="I17" s="628"/>
      <c r="J17" s="392"/>
      <c r="K17" s="389"/>
      <c r="L17" s="391"/>
      <c r="N17" s="631"/>
      <c r="O17" s="112"/>
      <c r="P17" s="113"/>
      <c r="Q17" s="114"/>
      <c r="R17" s="114"/>
      <c r="S17" s="114">
        <f t="shared" si="0"/>
        <v>0</v>
      </c>
      <c r="U17" s="108"/>
      <c r="V17" s="122"/>
      <c r="X17" s="126"/>
      <c r="Y17" s="109"/>
      <c r="AA17" s="108"/>
      <c r="AB17" s="122">
        <f t="shared" si="2"/>
        <v>0</v>
      </c>
    </row>
    <row r="18" spans="2:28">
      <c r="B18" s="625"/>
      <c r="C18" s="108"/>
      <c r="D18" s="108"/>
      <c r="E18" s="108"/>
      <c r="F18" s="447">
        <v>0</v>
      </c>
      <c r="G18" s="449">
        <f t="shared" si="1"/>
        <v>0</v>
      </c>
      <c r="H18" s="30"/>
      <c r="I18" s="628"/>
      <c r="J18" s="392"/>
      <c r="K18" s="389"/>
      <c r="L18" s="391"/>
      <c r="N18" s="631"/>
      <c r="O18" s="112"/>
      <c r="P18" s="113"/>
      <c r="Q18" s="114"/>
      <c r="R18" s="114"/>
      <c r="S18" s="114">
        <f t="shared" si="0"/>
        <v>0</v>
      </c>
      <c r="U18" s="108"/>
      <c r="V18" s="122"/>
      <c r="X18" s="126"/>
      <c r="Y18" s="109"/>
      <c r="AA18" s="108"/>
      <c r="AB18" s="122">
        <f t="shared" si="2"/>
        <v>0</v>
      </c>
    </row>
    <row r="19" spans="2:28">
      <c r="B19" s="625"/>
      <c r="C19" s="108"/>
      <c r="D19" s="108"/>
      <c r="E19" s="108"/>
      <c r="F19" s="447">
        <v>0</v>
      </c>
      <c r="G19" s="449">
        <f t="shared" si="1"/>
        <v>0</v>
      </c>
      <c r="H19" s="30"/>
      <c r="I19" s="628"/>
      <c r="J19" s="392"/>
      <c r="K19" s="389"/>
      <c r="L19" s="391"/>
      <c r="N19" s="631"/>
      <c r="O19" s="112"/>
      <c r="P19" s="113"/>
      <c r="Q19" s="114"/>
      <c r="R19" s="114"/>
      <c r="S19" s="114">
        <f t="shared" si="0"/>
        <v>0</v>
      </c>
      <c r="U19" s="108"/>
      <c r="V19" s="122"/>
      <c r="X19" s="126"/>
      <c r="Y19" s="109"/>
      <c r="AA19" s="108"/>
      <c r="AB19" s="122">
        <f t="shared" si="2"/>
        <v>0</v>
      </c>
    </row>
    <row r="20" spans="2:28">
      <c r="B20" s="625"/>
      <c r="C20" s="108"/>
      <c r="D20" s="108"/>
      <c r="E20" s="108"/>
      <c r="F20" s="447">
        <v>0</v>
      </c>
      <c r="G20" s="449">
        <f t="shared" si="1"/>
        <v>0</v>
      </c>
      <c r="H20" s="30"/>
      <c r="I20" s="628"/>
      <c r="J20" s="392"/>
      <c r="K20" s="389"/>
      <c r="L20" s="391"/>
      <c r="N20" s="631"/>
      <c r="O20" s="112"/>
      <c r="P20" s="113"/>
      <c r="Q20" s="114"/>
      <c r="R20" s="114"/>
      <c r="S20" s="114">
        <f t="shared" si="0"/>
        <v>0</v>
      </c>
      <c r="U20" s="108"/>
      <c r="V20" s="122"/>
      <c r="X20" s="126"/>
      <c r="Y20" s="109"/>
      <c r="AA20" s="108"/>
      <c r="AB20" s="122">
        <f t="shared" si="2"/>
        <v>0</v>
      </c>
    </row>
    <row r="21" spans="2:28">
      <c r="B21" s="625"/>
      <c r="C21" s="108"/>
      <c r="D21" s="108"/>
      <c r="E21" s="108"/>
      <c r="F21" s="447">
        <v>0</v>
      </c>
      <c r="G21" s="449">
        <f t="shared" si="1"/>
        <v>0</v>
      </c>
      <c r="H21" s="30"/>
      <c r="I21" s="628"/>
      <c r="J21" s="392"/>
      <c r="K21" s="389"/>
      <c r="L21" s="391"/>
      <c r="N21" s="631"/>
      <c r="O21" s="112"/>
      <c r="P21" s="113"/>
      <c r="Q21" s="114"/>
      <c r="R21" s="114"/>
      <c r="S21" s="114">
        <f t="shared" si="0"/>
        <v>0</v>
      </c>
      <c r="U21" s="108"/>
      <c r="V21" s="122"/>
      <c r="X21" s="126"/>
      <c r="Y21" s="109"/>
      <c r="AA21" s="108"/>
      <c r="AB21" s="122">
        <f t="shared" si="2"/>
        <v>0</v>
      </c>
    </row>
    <row r="22" spans="2:28">
      <c r="B22" s="625"/>
      <c r="C22" s="108"/>
      <c r="D22" s="108"/>
      <c r="E22" s="108"/>
      <c r="F22" s="447">
        <v>0</v>
      </c>
      <c r="G22" s="449">
        <f t="shared" si="1"/>
        <v>0</v>
      </c>
      <c r="H22" s="30"/>
      <c r="I22" s="628"/>
      <c r="J22" s="392"/>
      <c r="K22" s="389"/>
      <c r="L22" s="391"/>
      <c r="N22" s="631"/>
      <c r="O22" s="112"/>
      <c r="P22" s="113"/>
      <c r="Q22" s="114"/>
      <c r="R22" s="114"/>
      <c r="S22" s="114">
        <f t="shared" si="0"/>
        <v>0</v>
      </c>
      <c r="U22" s="108"/>
      <c r="V22" s="122"/>
      <c r="X22" s="126"/>
      <c r="Y22" s="109"/>
      <c r="AA22" s="108"/>
      <c r="AB22" s="122">
        <f t="shared" si="2"/>
        <v>0</v>
      </c>
    </row>
    <row r="23" spans="2:28">
      <c r="B23" s="625"/>
      <c r="C23" s="108"/>
      <c r="D23" s="108"/>
      <c r="E23" s="108"/>
      <c r="F23" s="447">
        <v>0</v>
      </c>
      <c r="G23" s="449">
        <f t="shared" si="1"/>
        <v>0</v>
      </c>
      <c r="H23" s="30"/>
      <c r="I23" s="628"/>
      <c r="J23" s="392"/>
      <c r="K23" s="389"/>
      <c r="L23" s="391"/>
      <c r="N23" s="631"/>
      <c r="O23" s="112"/>
      <c r="P23" s="113"/>
      <c r="Q23" s="114"/>
      <c r="R23" s="114"/>
      <c r="S23" s="114">
        <f t="shared" si="0"/>
        <v>0</v>
      </c>
      <c r="U23" s="108"/>
      <c r="V23" s="122"/>
      <c r="X23" s="126"/>
      <c r="Y23" s="109"/>
      <c r="AA23" s="108"/>
      <c r="AB23" s="122">
        <f t="shared" si="2"/>
        <v>0</v>
      </c>
    </row>
    <row r="24" spans="2:28">
      <c r="B24" s="625"/>
      <c r="C24" s="108"/>
      <c r="D24" s="108"/>
      <c r="E24" s="108"/>
      <c r="F24" s="447">
        <v>0</v>
      </c>
      <c r="G24" s="449">
        <f t="shared" si="1"/>
        <v>0</v>
      </c>
      <c r="H24" s="30"/>
      <c r="I24" s="628"/>
      <c r="J24" s="392"/>
      <c r="K24" s="389"/>
      <c r="L24" s="391"/>
      <c r="N24" s="631"/>
      <c r="O24" s="112"/>
      <c r="P24" s="113"/>
      <c r="Q24" s="114"/>
      <c r="R24" s="114"/>
      <c r="S24" s="114">
        <f t="shared" si="0"/>
        <v>0</v>
      </c>
      <c r="U24" s="108"/>
      <c r="V24" s="122"/>
      <c r="X24" s="126"/>
      <c r="Y24" s="109"/>
      <c r="AA24" s="108"/>
      <c r="AB24" s="122">
        <f t="shared" si="2"/>
        <v>0</v>
      </c>
    </row>
    <row r="25" spans="2:28">
      <c r="B25" s="625"/>
      <c r="C25" s="108"/>
      <c r="D25" s="108"/>
      <c r="E25" s="108"/>
      <c r="F25" s="447">
        <v>0</v>
      </c>
      <c r="G25" s="449">
        <f t="shared" si="1"/>
        <v>0</v>
      </c>
      <c r="H25" s="30"/>
      <c r="I25" s="628"/>
      <c r="J25" s="392"/>
      <c r="K25" s="389"/>
      <c r="L25" s="391"/>
      <c r="N25" s="631"/>
      <c r="O25" s="112"/>
      <c r="P25" s="113"/>
      <c r="Q25" s="114"/>
      <c r="R25" s="114"/>
      <c r="S25" s="114">
        <f t="shared" si="0"/>
        <v>0</v>
      </c>
      <c r="U25" s="108"/>
      <c r="V25" s="122"/>
      <c r="X25" s="126"/>
      <c r="Y25" s="109"/>
      <c r="AA25" s="108"/>
      <c r="AB25" s="122">
        <f t="shared" si="2"/>
        <v>0</v>
      </c>
    </row>
    <row r="26" spans="2:28">
      <c r="B26" s="625"/>
      <c r="C26" s="108"/>
      <c r="D26" s="108"/>
      <c r="E26" s="108"/>
      <c r="F26" s="447">
        <v>0</v>
      </c>
      <c r="G26" s="449">
        <f t="shared" si="1"/>
        <v>0</v>
      </c>
      <c r="H26" s="30"/>
      <c r="I26" s="628"/>
      <c r="J26" s="392"/>
      <c r="K26" s="389"/>
      <c r="L26" s="391"/>
      <c r="N26" s="631"/>
      <c r="O26" s="112"/>
      <c r="P26" s="113"/>
      <c r="Q26" s="114"/>
      <c r="R26" s="114"/>
      <c r="S26" s="114">
        <f t="shared" si="0"/>
        <v>0</v>
      </c>
      <c r="U26" s="108"/>
      <c r="V26" s="122"/>
      <c r="X26" s="126"/>
      <c r="Y26" s="109"/>
      <c r="AA26" s="108"/>
      <c r="AB26" s="122">
        <f t="shared" si="2"/>
        <v>0</v>
      </c>
    </row>
    <row r="27" spans="2:28">
      <c r="B27" s="625"/>
      <c r="C27" s="108"/>
      <c r="D27" s="108"/>
      <c r="E27" s="108"/>
      <c r="F27" s="447">
        <v>0</v>
      </c>
      <c r="G27" s="449">
        <f t="shared" si="1"/>
        <v>0</v>
      </c>
      <c r="H27" s="30"/>
      <c r="I27" s="628"/>
      <c r="J27" s="392"/>
      <c r="K27" s="389"/>
      <c r="L27" s="391"/>
      <c r="N27" s="631"/>
      <c r="O27" s="112"/>
      <c r="P27" s="113"/>
      <c r="Q27" s="114"/>
      <c r="R27" s="114"/>
      <c r="S27" s="114">
        <f t="shared" si="0"/>
        <v>0</v>
      </c>
      <c r="U27" s="108"/>
      <c r="V27" s="122"/>
      <c r="X27" s="126"/>
      <c r="Y27" s="109"/>
      <c r="AA27" s="108"/>
      <c r="AB27" s="122">
        <f t="shared" si="2"/>
        <v>0</v>
      </c>
    </row>
    <row r="28" spans="2:28">
      <c r="B28" s="625"/>
      <c r="C28" s="108"/>
      <c r="D28" s="108"/>
      <c r="E28" s="108"/>
      <c r="F28" s="447">
        <v>0</v>
      </c>
      <c r="G28" s="449">
        <f t="shared" si="1"/>
        <v>0</v>
      </c>
      <c r="H28" s="30"/>
      <c r="I28" s="628"/>
      <c r="J28" s="392"/>
      <c r="K28" s="389"/>
      <c r="L28" s="391"/>
      <c r="N28" s="631"/>
      <c r="O28" s="112"/>
      <c r="P28" s="113"/>
      <c r="Q28" s="114"/>
      <c r="R28" s="114"/>
      <c r="S28" s="114">
        <f t="shared" si="0"/>
        <v>0</v>
      </c>
      <c r="U28" s="108"/>
      <c r="V28" s="122"/>
      <c r="X28" s="126"/>
      <c r="Y28" s="109"/>
      <c r="AA28" s="108"/>
      <c r="AB28" s="122">
        <f t="shared" si="2"/>
        <v>0</v>
      </c>
    </row>
    <row r="29" spans="2:28">
      <c r="B29" s="625"/>
      <c r="C29" s="108"/>
      <c r="D29" s="108"/>
      <c r="E29" s="108"/>
      <c r="F29" s="447">
        <v>0</v>
      </c>
      <c r="G29" s="449">
        <f t="shared" si="1"/>
        <v>0</v>
      </c>
      <c r="H29" s="30"/>
      <c r="I29" s="628"/>
      <c r="J29" s="392"/>
      <c r="K29" s="389"/>
      <c r="L29" s="391"/>
      <c r="N29" s="631"/>
      <c r="O29" s="112"/>
      <c r="P29" s="113"/>
      <c r="Q29" s="114"/>
      <c r="R29" s="114"/>
      <c r="S29" s="114">
        <f t="shared" si="0"/>
        <v>0</v>
      </c>
      <c r="U29" s="108"/>
      <c r="V29" s="122"/>
      <c r="X29" s="126"/>
      <c r="Y29" s="109"/>
      <c r="AA29" s="108"/>
      <c r="AB29" s="122">
        <f t="shared" si="2"/>
        <v>0</v>
      </c>
    </row>
    <row r="30" spans="2:28">
      <c r="B30" s="625"/>
      <c r="C30" s="108"/>
      <c r="D30" s="108"/>
      <c r="E30" s="108"/>
      <c r="F30" s="447">
        <v>0</v>
      </c>
      <c r="G30" s="449">
        <f t="shared" si="1"/>
        <v>0</v>
      </c>
      <c r="H30" s="30"/>
      <c r="I30" s="628"/>
      <c r="J30" s="392"/>
      <c r="K30" s="389"/>
      <c r="L30" s="391"/>
      <c r="N30" s="631"/>
      <c r="O30" s="112"/>
      <c r="P30" s="113"/>
      <c r="Q30" s="114"/>
      <c r="R30" s="114"/>
      <c r="S30" s="114">
        <f t="shared" si="0"/>
        <v>0</v>
      </c>
      <c r="U30" s="108"/>
      <c r="V30" s="122"/>
      <c r="X30" s="126"/>
      <c r="Y30" s="109"/>
      <c r="AA30" s="108"/>
      <c r="AB30" s="122">
        <f t="shared" si="2"/>
        <v>0</v>
      </c>
    </row>
    <row r="31" spans="2:28">
      <c r="B31" s="625"/>
      <c r="C31" s="108"/>
      <c r="D31" s="108"/>
      <c r="E31" s="108"/>
      <c r="F31" s="447">
        <v>0</v>
      </c>
      <c r="G31" s="449">
        <f t="shared" si="1"/>
        <v>0</v>
      </c>
      <c r="H31" s="30"/>
      <c r="I31" s="628"/>
      <c r="J31" s="392"/>
      <c r="K31" s="389"/>
      <c r="L31" s="391"/>
      <c r="N31" s="631"/>
      <c r="O31" s="112"/>
      <c r="P31" s="113"/>
      <c r="Q31" s="114"/>
      <c r="R31" s="114"/>
      <c r="S31" s="114">
        <f t="shared" si="0"/>
        <v>0</v>
      </c>
      <c r="U31" s="108"/>
      <c r="V31" s="122"/>
      <c r="X31" s="126"/>
      <c r="Y31" s="109"/>
      <c r="AA31" s="108"/>
      <c r="AB31" s="122">
        <f t="shared" si="2"/>
        <v>0</v>
      </c>
    </row>
    <row r="32" spans="2:28">
      <c r="B32" s="625"/>
      <c r="C32" s="108"/>
      <c r="D32" s="108"/>
      <c r="E32" s="108"/>
      <c r="F32" s="447">
        <v>0</v>
      </c>
      <c r="G32" s="449">
        <f t="shared" si="1"/>
        <v>0</v>
      </c>
      <c r="H32" s="30"/>
      <c r="I32" s="628"/>
      <c r="J32" s="392"/>
      <c r="K32" s="389"/>
      <c r="L32" s="391"/>
      <c r="N32" s="631"/>
      <c r="O32" s="112"/>
      <c r="P32" s="113"/>
      <c r="Q32" s="114"/>
      <c r="R32" s="114"/>
      <c r="S32" s="114">
        <f t="shared" si="0"/>
        <v>0</v>
      </c>
      <c r="U32" s="108"/>
      <c r="V32" s="122"/>
      <c r="X32" s="126"/>
      <c r="Y32" s="109"/>
      <c r="AA32" s="108"/>
      <c r="AB32" s="122">
        <f t="shared" si="2"/>
        <v>0</v>
      </c>
    </row>
    <row r="33" spans="2:28">
      <c r="B33" s="625"/>
      <c r="C33" s="108"/>
      <c r="D33" s="108"/>
      <c r="E33" s="108"/>
      <c r="F33" s="447">
        <v>0</v>
      </c>
      <c r="G33" s="449">
        <f t="shared" si="1"/>
        <v>0</v>
      </c>
      <c r="H33" s="30"/>
      <c r="I33" s="628"/>
      <c r="J33" s="392"/>
      <c r="K33" s="389"/>
      <c r="L33" s="391"/>
      <c r="N33" s="631"/>
      <c r="O33" s="112"/>
      <c r="P33" s="113"/>
      <c r="Q33" s="114"/>
      <c r="R33" s="114"/>
      <c r="S33" s="114">
        <f t="shared" si="0"/>
        <v>0</v>
      </c>
      <c r="U33" s="108"/>
      <c r="V33" s="122"/>
      <c r="X33" s="126"/>
      <c r="Y33" s="109"/>
      <c r="AA33" s="108"/>
      <c r="AB33" s="122">
        <f t="shared" si="2"/>
        <v>0</v>
      </c>
    </row>
    <row r="34" spans="2:28">
      <c r="B34" s="625"/>
      <c r="C34" s="108"/>
      <c r="D34" s="108"/>
      <c r="E34" s="108"/>
      <c r="F34" s="447">
        <v>0</v>
      </c>
      <c r="G34" s="449">
        <f t="shared" si="1"/>
        <v>0</v>
      </c>
      <c r="H34" s="30"/>
      <c r="I34" s="628"/>
      <c r="J34" s="392"/>
      <c r="K34" s="389"/>
      <c r="L34" s="391"/>
      <c r="N34" s="631"/>
      <c r="O34" s="112"/>
      <c r="P34" s="113"/>
      <c r="Q34" s="114"/>
      <c r="R34" s="114"/>
      <c r="S34" s="114">
        <f t="shared" si="0"/>
        <v>0</v>
      </c>
      <c r="U34" s="108"/>
      <c r="V34" s="122"/>
      <c r="X34" s="126"/>
      <c r="Y34" s="109"/>
      <c r="AA34" s="108"/>
      <c r="AB34" s="122">
        <f t="shared" si="2"/>
        <v>0</v>
      </c>
    </row>
    <row r="35" spans="2:28">
      <c r="B35" s="625"/>
      <c r="C35" s="108"/>
      <c r="D35" s="108"/>
      <c r="E35" s="108"/>
      <c r="F35" s="447">
        <v>0</v>
      </c>
      <c r="G35" s="449">
        <f t="shared" si="1"/>
        <v>0</v>
      </c>
      <c r="H35" s="30"/>
      <c r="I35" s="629"/>
      <c r="J35" s="392"/>
      <c r="K35" s="389"/>
      <c r="L35" s="391"/>
      <c r="N35" s="632"/>
      <c r="O35" s="130"/>
      <c r="P35" s="131"/>
      <c r="Q35" s="132"/>
      <c r="R35" s="133"/>
      <c r="S35" s="114">
        <f t="shared" si="0"/>
        <v>0</v>
      </c>
      <c r="U35" s="108"/>
      <c r="V35" s="122"/>
      <c r="X35" s="126"/>
      <c r="Y35" s="109"/>
      <c r="AA35" s="108"/>
      <c r="AB35" s="122">
        <f t="shared" si="2"/>
        <v>0</v>
      </c>
    </row>
    <row r="36" spans="2:28">
      <c r="B36" s="626"/>
      <c r="C36" s="108"/>
      <c r="D36" s="108"/>
      <c r="E36" s="108"/>
      <c r="F36" s="447">
        <v>0</v>
      </c>
      <c r="G36" s="449">
        <f t="shared" si="1"/>
        <v>0</v>
      </c>
      <c r="H36" s="30"/>
      <c r="Q36" s="134"/>
      <c r="U36" s="108"/>
      <c r="V36" s="122"/>
      <c r="X36" s="126"/>
      <c r="Y36" s="109"/>
      <c r="AA36" s="108"/>
      <c r="AB36" s="122">
        <f t="shared" si="2"/>
        <v>0</v>
      </c>
    </row>
    <row r="37" spans="2:28">
      <c r="B37" s="115" t="s">
        <v>26</v>
      </c>
      <c r="C37" s="134"/>
      <c r="D37" s="562">
        <f>SUM(D4:D36)</f>
        <v>2.5481000000000002E-3</v>
      </c>
      <c r="E37" s="136">
        <f>G37/D37</f>
        <v>106431.29543973941</v>
      </c>
      <c r="F37" s="137"/>
      <c r="G37" s="138">
        <f>SUM(G4:G36)</f>
        <v>271.19758390999999</v>
      </c>
      <c r="V37" s="140">
        <f>SUM(V4:V36)</f>
        <v>0</v>
      </c>
      <c r="X37" s="126"/>
      <c r="Y37" s="109"/>
      <c r="AA37" s="108"/>
      <c r="AB37" s="122">
        <f t="shared" si="2"/>
        <v>0</v>
      </c>
    </row>
    <row r="38" spans="2:28">
      <c r="E38" s="139" t="s">
        <v>27</v>
      </c>
      <c r="Y38" s="140">
        <f>SUM(Y5:Y37)</f>
        <v>0</v>
      </c>
    </row>
  </sheetData>
  <mergeCells count="9">
    <mergeCell ref="U2:V2"/>
    <mergeCell ref="AA2:AB2"/>
    <mergeCell ref="X3:Y3"/>
    <mergeCell ref="AA3:AB3"/>
    <mergeCell ref="B4:B36"/>
    <mergeCell ref="I4:I35"/>
    <mergeCell ref="N4:N35"/>
    <mergeCell ref="B2:C2"/>
    <mergeCell ref="D2:G2"/>
  </mergeCells>
  <hyperlinks>
    <hyperlink ref="B3" location="CARTEIRA!A1" display="CARTEIRA!A1" xr:uid="{CCDF3176-6987-4731-BAEA-2F91F2EFC3B5}"/>
    <hyperlink ref="U2:V2" location="DIVIDENDO!A1" display="DIVIDENDO" xr:uid="{F0BABC90-F38F-4DA1-9FD7-DE6A1E864D2A}"/>
  </hyperlinks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Planilha47">
    <tabColor theme="0"/>
  </sheetPr>
  <dimension ref="A2:AE38"/>
  <sheetViews>
    <sheetView zoomScale="78" zoomScaleNormal="78" workbookViewId="0">
      <pane xSplit="2" ySplit="3" topLeftCell="C4" activePane="bottomRight" state="frozen"/>
      <selection pane="bottomRight" activeCell="C1" sqref="C1"/>
      <selection pane="bottomLeft" activeCell="A4" sqref="A4"/>
      <selection pane="topRight" activeCell="C1" sqref="C1"/>
    </sheetView>
  </sheetViews>
  <sheetFormatPr defaultColWidth="0" defaultRowHeight="15"/>
  <cols>
    <col min="1" max="1" width="1.28515625" style="104" customWidth="1"/>
    <col min="2" max="2" width="9.140625" style="104" customWidth="1"/>
    <col min="3" max="3" width="12" style="104" bestFit="1" customWidth="1"/>
    <col min="4" max="4" width="9.140625" style="104" customWidth="1"/>
    <col min="5" max="5" width="13.42578125" style="104" bestFit="1" customWidth="1"/>
    <col min="6" max="6" width="8.85546875" style="104" bestFit="1" customWidth="1"/>
    <col min="7" max="7" width="11.7109375" style="104" bestFit="1" customWidth="1"/>
    <col min="8" max="8" width="1.7109375" style="104" customWidth="1"/>
    <col min="9" max="9" width="9.140625" style="104" customWidth="1"/>
    <col min="10" max="10" width="11.28515625" style="104" bestFit="1" customWidth="1"/>
    <col min="11" max="11" width="9.140625" style="104" customWidth="1"/>
    <col min="12" max="12" width="11.7109375" style="104" bestFit="1" customWidth="1"/>
    <col min="13" max="13" width="1.28515625" style="104" customWidth="1"/>
    <col min="14" max="14" width="9.140625" style="104" customWidth="1"/>
    <col min="15" max="15" width="10.7109375" style="104" bestFit="1" customWidth="1"/>
    <col min="16" max="17" width="9.140625" style="104" customWidth="1"/>
    <col min="18" max="18" width="10.28515625" style="104" bestFit="1" customWidth="1"/>
    <col min="19" max="19" width="10.140625" style="104" bestFit="1" customWidth="1"/>
    <col min="20" max="20" width="2.42578125" style="104" customWidth="1"/>
    <col min="21" max="21" width="10.7109375" style="104" bestFit="1" customWidth="1"/>
    <col min="22" max="22" width="9.140625" style="104" customWidth="1"/>
    <col min="23" max="23" width="1.42578125" style="104" customWidth="1"/>
    <col min="24" max="24" width="10.7109375" style="104" bestFit="1" customWidth="1"/>
    <col min="25" max="26" width="9.140625" style="104" customWidth="1"/>
    <col min="27" max="27" width="10.7109375" style="104" bestFit="1" customWidth="1"/>
    <col min="28" max="28" width="10.140625" style="104" bestFit="1" customWidth="1"/>
    <col min="29" max="29" width="9.140625" style="104" customWidth="1"/>
    <col min="30" max="31" width="0" style="104" hidden="1" customWidth="1"/>
    <col min="32" max="16384" width="9.140625" style="104" hidden="1"/>
  </cols>
  <sheetData>
    <row r="2" spans="2:29">
      <c r="B2" s="637"/>
      <c r="C2" s="638"/>
      <c r="D2" s="635"/>
      <c r="E2" s="636"/>
      <c r="F2" s="636"/>
      <c r="G2" s="636"/>
      <c r="L2" s="105" t="s">
        <v>2</v>
      </c>
      <c r="R2" s="30" t="s">
        <v>3</v>
      </c>
      <c r="S2" s="32" t="s">
        <v>4</v>
      </c>
      <c r="U2" s="621" t="s">
        <v>17</v>
      </c>
      <c r="V2" s="621"/>
      <c r="AA2" s="620" t="s">
        <v>5</v>
      </c>
      <c r="AB2" s="620"/>
    </row>
    <row r="3" spans="2:29" ht="27.75">
      <c r="B3" s="44" t="s">
        <v>168</v>
      </c>
      <c r="C3" s="331" t="s">
        <v>7</v>
      </c>
      <c r="D3" s="331" t="s">
        <v>8</v>
      </c>
      <c r="E3" s="331" t="s">
        <v>9</v>
      </c>
      <c r="F3" s="331" t="s">
        <v>10</v>
      </c>
      <c r="G3" s="355" t="s">
        <v>11</v>
      </c>
      <c r="I3" s="44" t="str">
        <f>(B3)</f>
        <v>TICKER</v>
      </c>
      <c r="J3" s="331" t="s">
        <v>98</v>
      </c>
      <c r="K3" s="331" t="s">
        <v>8</v>
      </c>
      <c r="L3" s="331" t="s">
        <v>12</v>
      </c>
      <c r="N3" s="44" t="str">
        <f>(B3)</f>
        <v>TICKER</v>
      </c>
      <c r="O3" s="330" t="s">
        <v>13</v>
      </c>
      <c r="P3" s="331" t="s">
        <v>8</v>
      </c>
      <c r="Q3" s="330" t="s">
        <v>14</v>
      </c>
      <c r="R3" s="331" t="s">
        <v>15</v>
      </c>
      <c r="S3" s="331" t="s">
        <v>16</v>
      </c>
      <c r="U3" s="571" t="s">
        <v>22</v>
      </c>
      <c r="V3" s="571" t="s">
        <v>23</v>
      </c>
      <c r="X3" s="622" t="s">
        <v>18</v>
      </c>
      <c r="Y3" s="622"/>
      <c r="Z3" s="106" t="s">
        <v>19</v>
      </c>
      <c r="AA3" s="623" t="s">
        <v>20</v>
      </c>
      <c r="AB3" s="623"/>
    </row>
    <row r="4" spans="2:29">
      <c r="B4" s="624" t="s">
        <v>21</v>
      </c>
      <c r="C4" s="121"/>
      <c r="D4" s="108"/>
      <c r="E4" s="122"/>
      <c r="F4" s="444">
        <v>0</v>
      </c>
      <c r="G4" s="445">
        <f>(D4*E4)+F4</f>
        <v>0</v>
      </c>
      <c r="H4" s="30"/>
      <c r="I4" s="627" t="s">
        <v>2</v>
      </c>
      <c r="J4" s="392"/>
      <c r="K4" s="389"/>
      <c r="L4" s="391"/>
      <c r="N4" s="630" t="s">
        <v>4</v>
      </c>
      <c r="O4" s="112"/>
      <c r="P4" s="113"/>
      <c r="Q4" s="114"/>
      <c r="R4" s="114"/>
      <c r="S4" s="114">
        <f>(Q4*P4)-R4</f>
        <v>0</v>
      </c>
      <c r="U4" s="121"/>
      <c r="V4" s="122"/>
      <c r="X4" s="108" t="s">
        <v>22</v>
      </c>
      <c r="Y4" s="108" t="s">
        <v>23</v>
      </c>
      <c r="Z4" s="32" t="s">
        <v>24</v>
      </c>
      <c r="AA4" s="108" t="s">
        <v>25</v>
      </c>
      <c r="AB4" s="108" t="s">
        <v>23</v>
      </c>
      <c r="AC4" s="115"/>
    </row>
    <row r="5" spans="2:29">
      <c r="B5" s="625"/>
      <c r="C5" s="121"/>
      <c r="D5" s="108"/>
      <c r="E5" s="122"/>
      <c r="F5" s="444">
        <v>0</v>
      </c>
      <c r="G5" s="445">
        <f t="shared" ref="G5:G36" si="0">(D5*E5)+F5</f>
        <v>0</v>
      </c>
      <c r="H5" s="30"/>
      <c r="I5" s="628"/>
      <c r="J5" s="392"/>
      <c r="K5" s="389"/>
      <c r="L5" s="391"/>
      <c r="N5" s="631"/>
      <c r="O5" s="118"/>
      <c r="P5" s="119"/>
      <c r="Q5" s="120"/>
      <c r="R5" s="120"/>
      <c r="S5" s="114">
        <f t="shared" ref="S5:S35" si="1">(Q5*P5)-R5</f>
        <v>0</v>
      </c>
      <c r="U5" s="121"/>
      <c r="V5" s="122"/>
      <c r="X5" s="121"/>
      <c r="Y5" s="109"/>
      <c r="Z5" s="32"/>
      <c r="AA5" s="121"/>
      <c r="AB5" s="122">
        <f>S4-L4</f>
        <v>0</v>
      </c>
    </row>
    <row r="6" spans="2:29">
      <c r="B6" s="625"/>
      <c r="C6" s="121"/>
      <c r="D6" s="108"/>
      <c r="E6" s="122"/>
      <c r="F6" s="444">
        <v>0</v>
      </c>
      <c r="G6" s="445">
        <f t="shared" si="0"/>
        <v>0</v>
      </c>
      <c r="H6" s="30"/>
      <c r="I6" s="628"/>
      <c r="J6" s="392"/>
      <c r="K6" s="389"/>
      <c r="L6" s="391"/>
      <c r="N6" s="631"/>
      <c r="O6" s="112"/>
      <c r="P6" s="113"/>
      <c r="Q6" s="114"/>
      <c r="R6" s="114"/>
      <c r="S6" s="114">
        <f t="shared" si="1"/>
        <v>0</v>
      </c>
      <c r="U6" s="121"/>
      <c r="V6" s="122"/>
      <c r="X6" s="121"/>
      <c r="Y6" s="109"/>
      <c r="Z6" s="32"/>
      <c r="AA6" s="125"/>
      <c r="AB6" s="122">
        <f t="shared" ref="AB6:AB37" si="2">S5-L5</f>
        <v>0</v>
      </c>
    </row>
    <row r="7" spans="2:29">
      <c r="B7" s="625"/>
      <c r="C7" s="121"/>
      <c r="D7" s="108"/>
      <c r="E7" s="122"/>
      <c r="F7" s="444">
        <v>0</v>
      </c>
      <c r="G7" s="445">
        <f t="shared" si="0"/>
        <v>0</v>
      </c>
      <c r="H7" s="30"/>
      <c r="I7" s="628"/>
      <c r="J7" s="392"/>
      <c r="K7" s="389"/>
      <c r="L7" s="391"/>
      <c r="N7" s="631"/>
      <c r="O7" s="112"/>
      <c r="P7" s="113"/>
      <c r="Q7" s="114"/>
      <c r="R7" s="114"/>
      <c r="S7" s="114">
        <f t="shared" si="1"/>
        <v>0</v>
      </c>
      <c r="U7" s="108"/>
      <c r="V7" s="122"/>
      <c r="X7" s="126"/>
      <c r="Y7" s="109"/>
      <c r="AA7" s="108"/>
      <c r="AB7" s="122">
        <f t="shared" si="2"/>
        <v>0</v>
      </c>
    </row>
    <row r="8" spans="2:29">
      <c r="B8" s="625"/>
      <c r="C8" s="121"/>
      <c r="D8" s="108"/>
      <c r="E8" s="122"/>
      <c r="F8" s="444">
        <v>0</v>
      </c>
      <c r="G8" s="445">
        <f t="shared" si="0"/>
        <v>0</v>
      </c>
      <c r="H8" s="30"/>
      <c r="I8" s="628"/>
      <c r="J8" s="392"/>
      <c r="K8" s="389"/>
      <c r="L8" s="391"/>
      <c r="N8" s="631"/>
      <c r="O8" s="112"/>
      <c r="P8" s="113"/>
      <c r="Q8" s="114"/>
      <c r="R8" s="114"/>
      <c r="S8" s="114">
        <f t="shared" si="1"/>
        <v>0</v>
      </c>
      <c r="U8" s="108"/>
      <c r="V8" s="122"/>
      <c r="X8" s="126"/>
      <c r="Y8" s="109"/>
      <c r="AA8" s="108"/>
      <c r="AB8" s="122">
        <f t="shared" si="2"/>
        <v>0</v>
      </c>
    </row>
    <row r="9" spans="2:29">
      <c r="B9" s="625"/>
      <c r="C9" s="121"/>
      <c r="D9" s="108"/>
      <c r="E9" s="122"/>
      <c r="F9" s="444">
        <v>0</v>
      </c>
      <c r="G9" s="445">
        <f t="shared" si="0"/>
        <v>0</v>
      </c>
      <c r="H9" s="30"/>
      <c r="I9" s="628"/>
      <c r="J9" s="392"/>
      <c r="K9" s="389"/>
      <c r="L9" s="391"/>
      <c r="N9" s="631"/>
      <c r="O9" s="112"/>
      <c r="P9" s="113"/>
      <c r="Q9" s="114"/>
      <c r="R9" s="114"/>
      <c r="S9" s="114">
        <f t="shared" si="1"/>
        <v>0</v>
      </c>
      <c r="U9" s="108"/>
      <c r="V9" s="122"/>
      <c r="X9" s="126"/>
      <c r="Y9" s="109"/>
      <c r="AA9" s="108"/>
      <c r="AB9" s="122">
        <f t="shared" si="2"/>
        <v>0</v>
      </c>
    </row>
    <row r="10" spans="2:29">
      <c r="B10" s="625"/>
      <c r="C10" s="121"/>
      <c r="D10" s="108"/>
      <c r="E10" s="122"/>
      <c r="F10" s="444">
        <v>0</v>
      </c>
      <c r="G10" s="445">
        <f t="shared" si="0"/>
        <v>0</v>
      </c>
      <c r="H10" s="30"/>
      <c r="I10" s="628"/>
      <c r="J10" s="392"/>
      <c r="K10" s="389"/>
      <c r="L10" s="391"/>
      <c r="N10" s="631"/>
      <c r="O10" s="112"/>
      <c r="P10" s="113"/>
      <c r="Q10" s="114"/>
      <c r="R10" s="114"/>
      <c r="S10" s="114">
        <f t="shared" si="1"/>
        <v>0</v>
      </c>
      <c r="U10" s="108"/>
      <c r="V10" s="122"/>
      <c r="X10" s="126"/>
      <c r="Y10" s="109"/>
      <c r="AA10" s="108"/>
      <c r="AB10" s="122">
        <f t="shared" si="2"/>
        <v>0</v>
      </c>
    </row>
    <row r="11" spans="2:29">
      <c r="B11" s="625"/>
      <c r="C11" s="108"/>
      <c r="D11" s="108"/>
      <c r="E11" s="108"/>
      <c r="F11" s="444">
        <v>0</v>
      </c>
      <c r="G11" s="445">
        <f t="shared" si="0"/>
        <v>0</v>
      </c>
      <c r="H11" s="30"/>
      <c r="I11" s="628"/>
      <c r="J11" s="392"/>
      <c r="K11" s="389"/>
      <c r="L11" s="391"/>
      <c r="N11" s="631"/>
      <c r="O11" s="112"/>
      <c r="P11" s="113"/>
      <c r="Q11" s="114"/>
      <c r="R11" s="114"/>
      <c r="S11" s="114">
        <f t="shared" si="1"/>
        <v>0</v>
      </c>
      <c r="U11" s="108"/>
      <c r="V11" s="122"/>
      <c r="X11" s="126"/>
      <c r="Y11" s="109"/>
      <c r="AA11" s="108"/>
      <c r="AB11" s="122">
        <f t="shared" si="2"/>
        <v>0</v>
      </c>
    </row>
    <row r="12" spans="2:29">
      <c r="B12" s="625"/>
      <c r="C12" s="108"/>
      <c r="D12" s="108"/>
      <c r="E12" s="108"/>
      <c r="F12" s="444">
        <v>0</v>
      </c>
      <c r="G12" s="446">
        <f t="shared" si="0"/>
        <v>0</v>
      </c>
      <c r="H12" s="30"/>
      <c r="I12" s="628"/>
      <c r="J12" s="392"/>
      <c r="K12" s="389"/>
      <c r="L12" s="391"/>
      <c r="N12" s="631"/>
      <c r="O12" s="112"/>
      <c r="P12" s="113"/>
      <c r="Q12" s="114"/>
      <c r="R12" s="114"/>
      <c r="S12" s="114">
        <f t="shared" si="1"/>
        <v>0</v>
      </c>
      <c r="U12" s="108"/>
      <c r="V12" s="122"/>
      <c r="X12" s="126"/>
      <c r="Y12" s="109"/>
      <c r="AA12" s="108"/>
      <c r="AB12" s="122">
        <f t="shared" si="2"/>
        <v>0</v>
      </c>
    </row>
    <row r="13" spans="2:29">
      <c r="B13" s="625"/>
      <c r="C13" s="108"/>
      <c r="D13" s="108"/>
      <c r="E13" s="108"/>
      <c r="F13" s="444">
        <v>0</v>
      </c>
      <c r="G13" s="446">
        <f t="shared" si="0"/>
        <v>0</v>
      </c>
      <c r="H13" s="30"/>
      <c r="I13" s="628"/>
      <c r="J13" s="392"/>
      <c r="K13" s="389"/>
      <c r="L13" s="391"/>
      <c r="N13" s="631"/>
      <c r="O13" s="112"/>
      <c r="P13" s="113"/>
      <c r="Q13" s="114"/>
      <c r="R13" s="114"/>
      <c r="S13" s="114">
        <f t="shared" si="1"/>
        <v>0</v>
      </c>
      <c r="U13" s="108"/>
      <c r="V13" s="122"/>
      <c r="X13" s="126"/>
      <c r="Y13" s="109"/>
      <c r="AA13" s="108"/>
      <c r="AB13" s="122">
        <f t="shared" si="2"/>
        <v>0</v>
      </c>
    </row>
    <row r="14" spans="2:29">
      <c r="B14" s="625"/>
      <c r="C14" s="108"/>
      <c r="D14" s="108"/>
      <c r="E14" s="108"/>
      <c r="F14" s="444">
        <v>0</v>
      </c>
      <c r="G14" s="446">
        <f t="shared" si="0"/>
        <v>0</v>
      </c>
      <c r="H14" s="30"/>
      <c r="I14" s="628"/>
      <c r="J14" s="392"/>
      <c r="K14" s="389"/>
      <c r="L14" s="391"/>
      <c r="N14" s="631"/>
      <c r="O14" s="112"/>
      <c r="P14" s="113"/>
      <c r="Q14" s="114"/>
      <c r="R14" s="114"/>
      <c r="S14" s="114">
        <f t="shared" si="1"/>
        <v>0</v>
      </c>
      <c r="U14" s="108"/>
      <c r="V14" s="122"/>
      <c r="X14" s="126"/>
      <c r="Y14" s="109"/>
      <c r="AA14" s="108"/>
      <c r="AB14" s="122">
        <f t="shared" si="2"/>
        <v>0</v>
      </c>
    </row>
    <row r="15" spans="2:29">
      <c r="B15" s="625"/>
      <c r="C15" s="108"/>
      <c r="D15" s="108"/>
      <c r="E15" s="108"/>
      <c r="F15" s="444">
        <v>0</v>
      </c>
      <c r="G15" s="446">
        <f t="shared" si="0"/>
        <v>0</v>
      </c>
      <c r="H15" s="30"/>
      <c r="I15" s="628"/>
      <c r="J15" s="392"/>
      <c r="K15" s="389"/>
      <c r="L15" s="391"/>
      <c r="N15" s="631"/>
      <c r="O15" s="112"/>
      <c r="P15" s="113"/>
      <c r="Q15" s="114"/>
      <c r="R15" s="114"/>
      <c r="S15" s="114">
        <f t="shared" si="1"/>
        <v>0</v>
      </c>
      <c r="U15" s="108"/>
      <c r="V15" s="122"/>
      <c r="X15" s="126"/>
      <c r="Y15" s="109"/>
      <c r="AA15" s="108"/>
      <c r="AB15" s="122">
        <f t="shared" si="2"/>
        <v>0</v>
      </c>
    </row>
    <row r="16" spans="2:29">
      <c r="B16" s="625"/>
      <c r="C16" s="108"/>
      <c r="D16" s="108"/>
      <c r="E16" s="108"/>
      <c r="F16" s="444">
        <v>0</v>
      </c>
      <c r="G16" s="446">
        <f t="shared" si="0"/>
        <v>0</v>
      </c>
      <c r="H16" s="30"/>
      <c r="I16" s="628"/>
      <c r="J16" s="392"/>
      <c r="K16" s="389"/>
      <c r="L16" s="391"/>
      <c r="N16" s="631"/>
      <c r="O16" s="112"/>
      <c r="P16" s="113"/>
      <c r="Q16" s="114"/>
      <c r="R16" s="114"/>
      <c r="S16" s="114">
        <f t="shared" si="1"/>
        <v>0</v>
      </c>
      <c r="U16" s="108"/>
      <c r="V16" s="122"/>
      <c r="X16" s="126"/>
      <c r="Y16" s="109"/>
      <c r="AA16" s="108"/>
      <c r="AB16" s="122">
        <f t="shared" si="2"/>
        <v>0</v>
      </c>
    </row>
    <row r="17" spans="2:28">
      <c r="B17" s="625"/>
      <c r="C17" s="108"/>
      <c r="D17" s="108"/>
      <c r="E17" s="108"/>
      <c r="F17" s="447">
        <v>0</v>
      </c>
      <c r="G17" s="448">
        <f t="shared" si="0"/>
        <v>0</v>
      </c>
      <c r="H17" s="30"/>
      <c r="I17" s="628"/>
      <c r="J17" s="392"/>
      <c r="K17" s="389"/>
      <c r="L17" s="391"/>
      <c r="N17" s="631"/>
      <c r="O17" s="112"/>
      <c r="P17" s="113"/>
      <c r="Q17" s="114"/>
      <c r="R17" s="114"/>
      <c r="S17" s="114">
        <f t="shared" si="1"/>
        <v>0</v>
      </c>
      <c r="U17" s="108"/>
      <c r="V17" s="122"/>
      <c r="X17" s="126"/>
      <c r="Y17" s="109"/>
      <c r="AA17" s="108"/>
      <c r="AB17" s="122">
        <f t="shared" si="2"/>
        <v>0</v>
      </c>
    </row>
    <row r="18" spans="2:28">
      <c r="B18" s="625"/>
      <c r="C18" s="108"/>
      <c r="D18" s="108"/>
      <c r="E18" s="108"/>
      <c r="F18" s="447">
        <v>0</v>
      </c>
      <c r="G18" s="449">
        <f t="shared" si="0"/>
        <v>0</v>
      </c>
      <c r="H18" s="30"/>
      <c r="I18" s="628"/>
      <c r="J18" s="392"/>
      <c r="K18" s="389"/>
      <c r="L18" s="391"/>
      <c r="N18" s="631"/>
      <c r="O18" s="112"/>
      <c r="P18" s="113"/>
      <c r="Q18" s="114"/>
      <c r="R18" s="114"/>
      <c r="S18" s="114">
        <f t="shared" si="1"/>
        <v>0</v>
      </c>
      <c r="U18" s="108"/>
      <c r="V18" s="122"/>
      <c r="X18" s="126"/>
      <c r="Y18" s="109"/>
      <c r="AA18" s="108"/>
      <c r="AB18" s="122">
        <f t="shared" si="2"/>
        <v>0</v>
      </c>
    </row>
    <row r="19" spans="2:28">
      <c r="B19" s="625"/>
      <c r="C19" s="108"/>
      <c r="D19" s="108"/>
      <c r="E19" s="108"/>
      <c r="F19" s="447">
        <v>0</v>
      </c>
      <c r="G19" s="449">
        <f t="shared" si="0"/>
        <v>0</v>
      </c>
      <c r="H19" s="30"/>
      <c r="I19" s="628"/>
      <c r="J19" s="392"/>
      <c r="K19" s="389"/>
      <c r="L19" s="391"/>
      <c r="N19" s="631"/>
      <c r="O19" s="112"/>
      <c r="P19" s="113"/>
      <c r="Q19" s="114"/>
      <c r="R19" s="114"/>
      <c r="S19" s="114">
        <f t="shared" si="1"/>
        <v>0</v>
      </c>
      <c r="U19" s="108"/>
      <c r="V19" s="122"/>
      <c r="X19" s="126"/>
      <c r="Y19" s="109"/>
      <c r="AA19" s="108"/>
      <c r="AB19" s="122">
        <f t="shared" si="2"/>
        <v>0</v>
      </c>
    </row>
    <row r="20" spans="2:28">
      <c r="B20" s="625"/>
      <c r="C20" s="108"/>
      <c r="D20" s="108"/>
      <c r="E20" s="108"/>
      <c r="F20" s="447">
        <v>0</v>
      </c>
      <c r="G20" s="449">
        <f t="shared" si="0"/>
        <v>0</v>
      </c>
      <c r="H20" s="30"/>
      <c r="I20" s="628"/>
      <c r="J20" s="392"/>
      <c r="K20" s="389"/>
      <c r="L20" s="391"/>
      <c r="N20" s="631"/>
      <c r="O20" s="112"/>
      <c r="P20" s="113"/>
      <c r="Q20" s="114"/>
      <c r="R20" s="114"/>
      <c r="S20" s="114">
        <f t="shared" si="1"/>
        <v>0</v>
      </c>
      <c r="U20" s="108"/>
      <c r="V20" s="122"/>
      <c r="X20" s="126"/>
      <c r="Y20" s="109"/>
      <c r="AA20" s="108"/>
      <c r="AB20" s="122">
        <f t="shared" si="2"/>
        <v>0</v>
      </c>
    </row>
    <row r="21" spans="2:28">
      <c r="B21" s="625"/>
      <c r="C21" s="108"/>
      <c r="D21" s="108"/>
      <c r="E21" s="108"/>
      <c r="F21" s="447">
        <v>0</v>
      </c>
      <c r="G21" s="449">
        <f t="shared" si="0"/>
        <v>0</v>
      </c>
      <c r="H21" s="30"/>
      <c r="I21" s="628"/>
      <c r="J21" s="392"/>
      <c r="K21" s="389"/>
      <c r="L21" s="391"/>
      <c r="N21" s="631"/>
      <c r="O21" s="112"/>
      <c r="P21" s="113"/>
      <c r="Q21" s="114"/>
      <c r="R21" s="114"/>
      <c r="S21" s="114">
        <f t="shared" si="1"/>
        <v>0</v>
      </c>
      <c r="U21" s="108"/>
      <c r="V21" s="122"/>
      <c r="X21" s="126"/>
      <c r="Y21" s="109"/>
      <c r="AA21" s="108"/>
      <c r="AB21" s="122">
        <f t="shared" si="2"/>
        <v>0</v>
      </c>
    </row>
    <row r="22" spans="2:28">
      <c r="B22" s="625"/>
      <c r="C22" s="108"/>
      <c r="D22" s="108"/>
      <c r="E22" s="108"/>
      <c r="F22" s="447">
        <v>0</v>
      </c>
      <c r="G22" s="449">
        <f t="shared" si="0"/>
        <v>0</v>
      </c>
      <c r="H22" s="30"/>
      <c r="I22" s="628"/>
      <c r="J22" s="392"/>
      <c r="K22" s="389"/>
      <c r="L22" s="391"/>
      <c r="N22" s="631"/>
      <c r="O22" s="112"/>
      <c r="P22" s="113"/>
      <c r="Q22" s="114"/>
      <c r="R22" s="114"/>
      <c r="S22" s="114">
        <f t="shared" si="1"/>
        <v>0</v>
      </c>
      <c r="U22" s="108"/>
      <c r="V22" s="122"/>
      <c r="X22" s="126"/>
      <c r="Y22" s="109"/>
      <c r="AA22" s="108"/>
      <c r="AB22" s="122">
        <f t="shared" si="2"/>
        <v>0</v>
      </c>
    </row>
    <row r="23" spans="2:28">
      <c r="B23" s="625"/>
      <c r="C23" s="108"/>
      <c r="D23" s="108"/>
      <c r="E23" s="108"/>
      <c r="F23" s="447">
        <v>0</v>
      </c>
      <c r="G23" s="449">
        <f t="shared" si="0"/>
        <v>0</v>
      </c>
      <c r="H23" s="30"/>
      <c r="I23" s="628"/>
      <c r="J23" s="392"/>
      <c r="K23" s="389"/>
      <c r="L23" s="391"/>
      <c r="N23" s="631"/>
      <c r="O23" s="112"/>
      <c r="P23" s="113"/>
      <c r="Q23" s="114"/>
      <c r="R23" s="114"/>
      <c r="S23" s="114">
        <f t="shared" si="1"/>
        <v>0</v>
      </c>
      <c r="U23" s="108"/>
      <c r="V23" s="122"/>
      <c r="X23" s="126"/>
      <c r="Y23" s="109"/>
      <c r="AA23" s="108"/>
      <c r="AB23" s="122">
        <f t="shared" si="2"/>
        <v>0</v>
      </c>
    </row>
    <row r="24" spans="2:28">
      <c r="B24" s="625"/>
      <c r="C24" s="108"/>
      <c r="D24" s="108"/>
      <c r="E24" s="108"/>
      <c r="F24" s="447">
        <v>0</v>
      </c>
      <c r="G24" s="449">
        <f t="shared" si="0"/>
        <v>0</v>
      </c>
      <c r="H24" s="30"/>
      <c r="I24" s="628"/>
      <c r="J24" s="392"/>
      <c r="K24" s="389"/>
      <c r="L24" s="391"/>
      <c r="N24" s="631"/>
      <c r="O24" s="112"/>
      <c r="P24" s="113"/>
      <c r="Q24" s="114"/>
      <c r="R24" s="114"/>
      <c r="S24" s="114">
        <f t="shared" si="1"/>
        <v>0</v>
      </c>
      <c r="U24" s="108"/>
      <c r="V24" s="122"/>
      <c r="X24" s="126"/>
      <c r="Y24" s="109"/>
      <c r="AA24" s="108"/>
      <c r="AB24" s="122">
        <f t="shared" si="2"/>
        <v>0</v>
      </c>
    </row>
    <row r="25" spans="2:28">
      <c r="B25" s="625"/>
      <c r="C25" s="108"/>
      <c r="D25" s="108"/>
      <c r="E25" s="108"/>
      <c r="F25" s="447">
        <v>0</v>
      </c>
      <c r="G25" s="449">
        <f t="shared" si="0"/>
        <v>0</v>
      </c>
      <c r="H25" s="30"/>
      <c r="I25" s="628"/>
      <c r="J25" s="392"/>
      <c r="K25" s="389"/>
      <c r="L25" s="391"/>
      <c r="N25" s="631"/>
      <c r="O25" s="112"/>
      <c r="P25" s="113"/>
      <c r="Q25" s="114"/>
      <c r="R25" s="114"/>
      <c r="S25" s="114">
        <f t="shared" si="1"/>
        <v>0</v>
      </c>
      <c r="U25" s="108"/>
      <c r="V25" s="122"/>
      <c r="X25" s="126"/>
      <c r="Y25" s="109"/>
      <c r="AA25" s="108"/>
      <c r="AB25" s="122">
        <f t="shared" si="2"/>
        <v>0</v>
      </c>
    </row>
    <row r="26" spans="2:28">
      <c r="B26" s="625"/>
      <c r="C26" s="108"/>
      <c r="D26" s="108"/>
      <c r="E26" s="108"/>
      <c r="F26" s="447">
        <v>0</v>
      </c>
      <c r="G26" s="449">
        <f t="shared" si="0"/>
        <v>0</v>
      </c>
      <c r="H26" s="30"/>
      <c r="I26" s="628"/>
      <c r="J26" s="392"/>
      <c r="K26" s="389"/>
      <c r="L26" s="391"/>
      <c r="N26" s="631"/>
      <c r="O26" s="112"/>
      <c r="P26" s="113"/>
      <c r="Q26" s="114"/>
      <c r="R26" s="114"/>
      <c r="S26" s="114">
        <f t="shared" si="1"/>
        <v>0</v>
      </c>
      <c r="U26" s="108"/>
      <c r="V26" s="122"/>
      <c r="X26" s="126"/>
      <c r="Y26" s="109"/>
      <c r="AA26" s="108"/>
      <c r="AB26" s="122">
        <f t="shared" si="2"/>
        <v>0</v>
      </c>
    </row>
    <row r="27" spans="2:28">
      <c r="B27" s="625"/>
      <c r="C27" s="108"/>
      <c r="D27" s="108"/>
      <c r="E27" s="108"/>
      <c r="F27" s="447">
        <v>0</v>
      </c>
      <c r="G27" s="449">
        <f t="shared" si="0"/>
        <v>0</v>
      </c>
      <c r="H27" s="30"/>
      <c r="I27" s="628"/>
      <c r="J27" s="392"/>
      <c r="K27" s="389"/>
      <c r="L27" s="391"/>
      <c r="N27" s="631"/>
      <c r="O27" s="112"/>
      <c r="P27" s="113"/>
      <c r="Q27" s="114"/>
      <c r="R27" s="114"/>
      <c r="S27" s="114">
        <f t="shared" si="1"/>
        <v>0</v>
      </c>
      <c r="U27" s="108"/>
      <c r="V27" s="122"/>
      <c r="X27" s="126"/>
      <c r="Y27" s="109"/>
      <c r="AA27" s="108"/>
      <c r="AB27" s="122">
        <f t="shared" si="2"/>
        <v>0</v>
      </c>
    </row>
    <row r="28" spans="2:28">
      <c r="B28" s="625"/>
      <c r="C28" s="108"/>
      <c r="D28" s="108"/>
      <c r="E28" s="108"/>
      <c r="F28" s="447">
        <v>0</v>
      </c>
      <c r="G28" s="449">
        <f t="shared" si="0"/>
        <v>0</v>
      </c>
      <c r="H28" s="30"/>
      <c r="I28" s="628"/>
      <c r="J28" s="392"/>
      <c r="K28" s="389"/>
      <c r="L28" s="391"/>
      <c r="N28" s="631"/>
      <c r="O28" s="112"/>
      <c r="P28" s="113"/>
      <c r="Q28" s="114"/>
      <c r="R28" s="114"/>
      <c r="S28" s="114">
        <f t="shared" si="1"/>
        <v>0</v>
      </c>
      <c r="U28" s="108"/>
      <c r="V28" s="122"/>
      <c r="X28" s="126"/>
      <c r="Y28" s="109"/>
      <c r="AA28" s="108"/>
      <c r="AB28" s="122">
        <f t="shared" si="2"/>
        <v>0</v>
      </c>
    </row>
    <row r="29" spans="2:28">
      <c r="B29" s="625"/>
      <c r="C29" s="108"/>
      <c r="D29" s="108"/>
      <c r="E29" s="108"/>
      <c r="F29" s="447">
        <v>0</v>
      </c>
      <c r="G29" s="449">
        <f t="shared" si="0"/>
        <v>0</v>
      </c>
      <c r="H29" s="30"/>
      <c r="I29" s="628"/>
      <c r="J29" s="392"/>
      <c r="K29" s="389"/>
      <c r="L29" s="391"/>
      <c r="N29" s="631"/>
      <c r="O29" s="112"/>
      <c r="P29" s="113"/>
      <c r="Q29" s="114"/>
      <c r="R29" s="114"/>
      <c r="S29" s="114">
        <f t="shared" si="1"/>
        <v>0</v>
      </c>
      <c r="U29" s="108"/>
      <c r="V29" s="122"/>
      <c r="X29" s="126"/>
      <c r="Y29" s="109"/>
      <c r="AA29" s="108"/>
      <c r="AB29" s="122">
        <f t="shared" si="2"/>
        <v>0</v>
      </c>
    </row>
    <row r="30" spans="2:28">
      <c r="B30" s="625"/>
      <c r="C30" s="108"/>
      <c r="D30" s="108"/>
      <c r="E30" s="108"/>
      <c r="F30" s="447">
        <v>0</v>
      </c>
      <c r="G30" s="449">
        <f t="shared" si="0"/>
        <v>0</v>
      </c>
      <c r="H30" s="30"/>
      <c r="I30" s="628"/>
      <c r="J30" s="392"/>
      <c r="K30" s="389"/>
      <c r="L30" s="391"/>
      <c r="N30" s="631"/>
      <c r="O30" s="112"/>
      <c r="P30" s="113"/>
      <c r="Q30" s="114"/>
      <c r="R30" s="114"/>
      <c r="S30" s="114">
        <f t="shared" si="1"/>
        <v>0</v>
      </c>
      <c r="U30" s="108"/>
      <c r="V30" s="122"/>
      <c r="X30" s="126"/>
      <c r="Y30" s="109"/>
      <c r="AA30" s="108"/>
      <c r="AB30" s="122">
        <f t="shared" si="2"/>
        <v>0</v>
      </c>
    </row>
    <row r="31" spans="2:28">
      <c r="B31" s="625"/>
      <c r="C31" s="108"/>
      <c r="D31" s="108"/>
      <c r="E31" s="108"/>
      <c r="F31" s="447">
        <v>0</v>
      </c>
      <c r="G31" s="449">
        <f t="shared" si="0"/>
        <v>0</v>
      </c>
      <c r="H31" s="30"/>
      <c r="I31" s="628"/>
      <c r="J31" s="392"/>
      <c r="K31" s="389"/>
      <c r="L31" s="391"/>
      <c r="N31" s="631"/>
      <c r="O31" s="112"/>
      <c r="P31" s="113"/>
      <c r="Q31" s="114"/>
      <c r="R31" s="114"/>
      <c r="S31" s="114">
        <f t="shared" si="1"/>
        <v>0</v>
      </c>
      <c r="U31" s="108"/>
      <c r="V31" s="122"/>
      <c r="X31" s="126"/>
      <c r="Y31" s="109"/>
      <c r="AA31" s="108"/>
      <c r="AB31" s="122">
        <f t="shared" si="2"/>
        <v>0</v>
      </c>
    </row>
    <row r="32" spans="2:28">
      <c r="B32" s="625"/>
      <c r="C32" s="108"/>
      <c r="D32" s="108"/>
      <c r="E32" s="108"/>
      <c r="F32" s="447">
        <v>0</v>
      </c>
      <c r="G32" s="449">
        <f t="shared" si="0"/>
        <v>0</v>
      </c>
      <c r="H32" s="30"/>
      <c r="I32" s="628"/>
      <c r="J32" s="392"/>
      <c r="K32" s="389"/>
      <c r="L32" s="391"/>
      <c r="N32" s="631"/>
      <c r="O32" s="112"/>
      <c r="P32" s="113"/>
      <c r="Q32" s="114"/>
      <c r="R32" s="114"/>
      <c r="S32" s="114">
        <f t="shared" si="1"/>
        <v>0</v>
      </c>
      <c r="U32" s="108"/>
      <c r="V32" s="122"/>
      <c r="X32" s="126"/>
      <c r="Y32" s="109"/>
      <c r="AA32" s="108"/>
      <c r="AB32" s="122">
        <f t="shared" si="2"/>
        <v>0</v>
      </c>
    </row>
    <row r="33" spans="2:28">
      <c r="B33" s="625"/>
      <c r="C33" s="108"/>
      <c r="D33" s="108"/>
      <c r="E33" s="108"/>
      <c r="F33" s="447">
        <v>0</v>
      </c>
      <c r="G33" s="449">
        <f t="shared" si="0"/>
        <v>0</v>
      </c>
      <c r="H33" s="30"/>
      <c r="I33" s="628"/>
      <c r="J33" s="392"/>
      <c r="K33" s="389"/>
      <c r="L33" s="391"/>
      <c r="N33" s="631"/>
      <c r="O33" s="112"/>
      <c r="P33" s="113"/>
      <c r="Q33" s="114"/>
      <c r="R33" s="114"/>
      <c r="S33" s="114">
        <f t="shared" si="1"/>
        <v>0</v>
      </c>
      <c r="U33" s="108"/>
      <c r="V33" s="122"/>
      <c r="X33" s="126"/>
      <c r="Y33" s="109"/>
      <c r="AA33" s="108"/>
      <c r="AB33" s="122">
        <f t="shared" si="2"/>
        <v>0</v>
      </c>
    </row>
    <row r="34" spans="2:28">
      <c r="B34" s="625"/>
      <c r="C34" s="108"/>
      <c r="D34" s="108"/>
      <c r="E34" s="108"/>
      <c r="F34" s="447">
        <v>0</v>
      </c>
      <c r="G34" s="449">
        <f t="shared" si="0"/>
        <v>0</v>
      </c>
      <c r="H34" s="30"/>
      <c r="I34" s="628"/>
      <c r="J34" s="392"/>
      <c r="K34" s="389"/>
      <c r="L34" s="391"/>
      <c r="N34" s="631"/>
      <c r="O34" s="112"/>
      <c r="P34" s="113"/>
      <c r="Q34" s="114"/>
      <c r="R34" s="114"/>
      <c r="S34" s="114">
        <f t="shared" si="1"/>
        <v>0</v>
      </c>
      <c r="U34" s="108"/>
      <c r="V34" s="122"/>
      <c r="X34" s="126"/>
      <c r="Y34" s="109"/>
      <c r="AA34" s="108"/>
      <c r="AB34" s="122">
        <f t="shared" si="2"/>
        <v>0</v>
      </c>
    </row>
    <row r="35" spans="2:28">
      <c r="B35" s="625"/>
      <c r="C35" s="108"/>
      <c r="D35" s="108"/>
      <c r="E35" s="108"/>
      <c r="F35" s="447">
        <v>0</v>
      </c>
      <c r="G35" s="449">
        <f t="shared" si="0"/>
        <v>0</v>
      </c>
      <c r="H35" s="30"/>
      <c r="I35" s="629"/>
      <c r="J35" s="392"/>
      <c r="K35" s="389"/>
      <c r="L35" s="391"/>
      <c r="N35" s="632"/>
      <c r="O35" s="130"/>
      <c r="P35" s="131"/>
      <c r="Q35" s="132"/>
      <c r="R35" s="133"/>
      <c r="S35" s="114">
        <f t="shared" si="1"/>
        <v>0</v>
      </c>
      <c r="U35" s="108"/>
      <c r="V35" s="122"/>
      <c r="X35" s="126"/>
      <c r="Y35" s="109"/>
      <c r="AA35" s="108"/>
      <c r="AB35" s="122">
        <f t="shared" si="2"/>
        <v>0</v>
      </c>
    </row>
    <row r="36" spans="2:28">
      <c r="B36" s="626"/>
      <c r="C36" s="108"/>
      <c r="D36" s="108"/>
      <c r="E36" s="108"/>
      <c r="F36" s="447">
        <v>0</v>
      </c>
      <c r="G36" s="449">
        <f t="shared" si="0"/>
        <v>0</v>
      </c>
      <c r="H36" s="30"/>
      <c r="Q36" s="134"/>
      <c r="U36" s="108"/>
      <c r="V36" s="122"/>
      <c r="X36" s="126"/>
      <c r="Y36" s="109"/>
      <c r="AA36" s="108"/>
      <c r="AB36" s="122">
        <f t="shared" si="2"/>
        <v>0</v>
      </c>
    </row>
    <row r="37" spans="2:28">
      <c r="B37" s="115" t="s">
        <v>26</v>
      </c>
      <c r="C37" s="134"/>
      <c r="D37" s="135">
        <f>SUM(D4:D36)</f>
        <v>0</v>
      </c>
      <c r="E37" s="136" t="e">
        <f>G37/D37</f>
        <v>#DIV/0!</v>
      </c>
      <c r="F37" s="137"/>
      <c r="G37" s="138">
        <f>SUM(G4:G36)</f>
        <v>0</v>
      </c>
      <c r="V37" s="140">
        <f>SUM(V4:V36)</f>
        <v>0</v>
      </c>
      <c r="X37" s="126"/>
      <c r="Y37" s="109"/>
      <c r="AA37" s="108"/>
      <c r="AB37" s="122">
        <f t="shared" si="2"/>
        <v>0</v>
      </c>
    </row>
    <row r="38" spans="2:28">
      <c r="E38" s="139" t="s">
        <v>27</v>
      </c>
      <c r="Y38" s="140">
        <f>SUM(Y5:Y37)</f>
        <v>0</v>
      </c>
    </row>
  </sheetData>
  <mergeCells count="9">
    <mergeCell ref="AA2:AB2"/>
    <mergeCell ref="U2:V2"/>
    <mergeCell ref="X3:Y3"/>
    <mergeCell ref="AA3:AB3"/>
    <mergeCell ref="B4:B36"/>
    <mergeCell ref="I4:I35"/>
    <mergeCell ref="N4:N35"/>
    <mergeCell ref="B2:C2"/>
    <mergeCell ref="D2:G2"/>
  </mergeCells>
  <hyperlinks>
    <hyperlink ref="B3" location="CARTEIRA!A1" display="CARTEIRA!A1" xr:uid="{00000000-0004-0000-2E00-000000000000}"/>
    <hyperlink ref="U2:V2" location="DIVIDENDO!A1" display="DIVIDENDO" xr:uid="{00000000-0004-0000-2E00-000001000000}"/>
  </hyperlinks>
  <pageMargins left="0.511811024" right="0.511811024" top="0.78740157499999996" bottom="0.78740157499999996" header="0.31496062000000002" footer="0.31496062000000002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Planilha45">
    <tabColor theme="9" tint="-0.249977111117893"/>
    <pageSetUpPr fitToPage="1"/>
  </sheetPr>
  <dimension ref="A1:AF89"/>
  <sheetViews>
    <sheetView tabSelected="1" zoomScale="60" zoomScaleNormal="60" workbookViewId="0">
      <pane xSplit="1" ySplit="1" topLeftCell="B2" activePane="bottomRight" state="frozen"/>
      <selection pane="bottomRight" activeCell="O13" sqref="O13"/>
      <selection pane="bottomLeft" activeCell="A2" sqref="A2"/>
      <selection pane="topRight" activeCell="B1" sqref="B1"/>
    </sheetView>
  </sheetViews>
  <sheetFormatPr defaultColWidth="0" defaultRowHeight="0" customHeight="1" zeroHeight="1"/>
  <cols>
    <col min="1" max="1" width="24.140625" style="104" customWidth="1"/>
    <col min="2" max="2" width="20.42578125" style="104" customWidth="1"/>
    <col min="3" max="3" width="15.85546875" style="104" customWidth="1"/>
    <col min="4" max="4" width="27" style="104" customWidth="1"/>
    <col min="5" max="5" width="25.28515625" style="104" customWidth="1"/>
    <col min="6" max="6" width="33.7109375" style="104" customWidth="1"/>
    <col min="7" max="7" width="27.5703125" style="104" customWidth="1"/>
    <col min="8" max="8" width="34" style="104" customWidth="1"/>
    <col min="9" max="9" width="29.42578125" style="104" bestFit="1" customWidth="1"/>
    <col min="10" max="10" width="22.85546875" style="104" customWidth="1"/>
    <col min="11" max="11" width="28.85546875" style="104" customWidth="1"/>
    <col min="12" max="12" width="21.7109375" style="104" customWidth="1"/>
    <col min="13" max="13" width="37.42578125" style="104" customWidth="1"/>
    <col min="14" max="14" width="36.5703125" style="104" customWidth="1"/>
    <col min="15" max="15" width="25" style="104" bestFit="1" customWidth="1"/>
    <col min="16" max="16" width="25.5703125" style="104" hidden="1" customWidth="1"/>
    <col min="17" max="17" width="25.42578125" style="104" hidden="1" customWidth="1"/>
    <col min="18" max="32" width="0" style="104" hidden="1" customWidth="1"/>
    <col min="33" max="16384" width="9.140625" style="104" hidden="1"/>
  </cols>
  <sheetData>
    <row r="1" spans="1:26" s="512" customFormat="1" ht="33" customHeight="1">
      <c r="A1" s="104"/>
      <c r="B1" s="255" t="s">
        <v>169</v>
      </c>
      <c r="C1" s="520" t="s">
        <v>168</v>
      </c>
      <c r="D1" s="583" t="s">
        <v>170</v>
      </c>
      <c r="E1" s="584" t="s">
        <v>171</v>
      </c>
      <c r="F1" s="579" t="s">
        <v>172</v>
      </c>
      <c r="G1" s="579" t="s">
        <v>173</v>
      </c>
      <c r="H1" s="585" t="s">
        <v>174</v>
      </c>
      <c r="I1" s="579" t="s">
        <v>175</v>
      </c>
      <c r="J1" s="584" t="s">
        <v>176</v>
      </c>
      <c r="K1" s="586" t="s">
        <v>177</v>
      </c>
      <c r="L1" s="587" t="s">
        <v>178</v>
      </c>
      <c r="M1" s="256" t="s">
        <v>179</v>
      </c>
      <c r="N1" s="545" t="s">
        <v>180</v>
      </c>
      <c r="O1" s="595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</row>
    <row r="2" spans="1:26" s="512" customFormat="1" ht="19.5" customHeight="1">
      <c r="A2" s="241" t="s">
        <v>181</v>
      </c>
      <c r="B2" s="241" t="s">
        <v>182</v>
      </c>
      <c r="C2" s="241" t="s">
        <v>183</v>
      </c>
      <c r="D2" s="209">
        <f>(ABEV3!D37)</f>
        <v>200</v>
      </c>
      <c r="E2" s="210">
        <f>(ABEV3!E37)</f>
        <v>17.350000000000001</v>
      </c>
      <c r="F2" s="211">
        <f>D2*E2</f>
        <v>3470.0000000000005</v>
      </c>
      <c r="G2" s="494">
        <v>13</v>
      </c>
      <c r="H2" s="387">
        <v>13.71</v>
      </c>
      <c r="I2" s="212">
        <f>D2*H2</f>
        <v>2742</v>
      </c>
      <c r="J2" s="213">
        <f>I2-F2</f>
        <v>-728.00000000000045</v>
      </c>
      <c r="K2" s="214">
        <f>J2/F2</f>
        <v>-0.20979827089337186</v>
      </c>
      <c r="L2" s="380">
        <f>ABEV3!W38+ABEV3!Z38</f>
        <v>391.31</v>
      </c>
      <c r="M2" s="492"/>
      <c r="N2" s="706" t="s">
        <v>184</v>
      </c>
      <c r="O2" s="29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</row>
    <row r="3" spans="1:26" s="512" customFormat="1" ht="16.5" customHeight="1">
      <c r="A3" s="241" t="s">
        <v>185</v>
      </c>
      <c r="B3" s="241" t="s">
        <v>182</v>
      </c>
      <c r="C3" s="241" t="s">
        <v>186</v>
      </c>
      <c r="D3" s="209">
        <f>(CAML3!D37)</f>
        <v>20</v>
      </c>
      <c r="E3" s="210">
        <f>(CAML3!E37)</f>
        <v>8.8649999999999984</v>
      </c>
      <c r="F3" s="211">
        <f>D3*E3</f>
        <v>177.29999999999995</v>
      </c>
      <c r="G3" s="494">
        <v>7</v>
      </c>
      <c r="H3" s="387">
        <v>8.2100000000000009</v>
      </c>
      <c r="I3" s="212">
        <f>D3*H3</f>
        <v>164.20000000000002</v>
      </c>
      <c r="J3" s="213">
        <f>I3-F3</f>
        <v>-13.099999999999937</v>
      </c>
      <c r="K3" s="215">
        <f>J3/F3</f>
        <v>-7.3886068809926347E-2</v>
      </c>
      <c r="L3" s="380">
        <f>CAML3!W38+CAML3!Z38</f>
        <v>25.520000000000003</v>
      </c>
      <c r="M3" s="542" t="s">
        <v>187</v>
      </c>
      <c r="N3" s="706"/>
      <c r="O3" s="543"/>
      <c r="P3" s="104"/>
      <c r="Q3" s="104"/>
      <c r="R3" s="104"/>
      <c r="S3" s="104"/>
      <c r="T3" s="104"/>
      <c r="U3" s="104"/>
      <c r="V3" s="104"/>
      <c r="W3" s="104"/>
      <c r="X3" s="104"/>
      <c r="Y3" s="104"/>
    </row>
    <row r="4" spans="1:26" s="512" customFormat="1" ht="19.5">
      <c r="A4" s="241" t="s">
        <v>188</v>
      </c>
      <c r="B4" s="241" t="s">
        <v>182</v>
      </c>
      <c r="C4" s="241" t="s">
        <v>189</v>
      </c>
      <c r="D4" s="209">
        <f>(MDIA3!D37)</f>
        <v>27</v>
      </c>
      <c r="E4" s="210">
        <f>(MDIA3!E37)</f>
        <v>26.881481481481483</v>
      </c>
      <c r="F4" s="211">
        <f>D4*E4</f>
        <v>725.80000000000007</v>
      </c>
      <c r="G4" s="524">
        <v>44.7</v>
      </c>
      <c r="H4" s="387">
        <v>38</v>
      </c>
      <c r="I4" s="212">
        <f>D4*H4</f>
        <v>1026</v>
      </c>
      <c r="J4" s="213">
        <f>I4-F4</f>
        <v>300.19999999999993</v>
      </c>
      <c r="K4" s="215">
        <f>J4/F4</f>
        <v>0.41361256544502606</v>
      </c>
      <c r="L4" s="380">
        <f>MDIA3!W38+MDIA3!Z38</f>
        <v>47.29999999999999</v>
      </c>
      <c r="M4" s="542">
        <f>COUNTA(C2:C44)</f>
        <v>43</v>
      </c>
      <c r="N4" s="706" t="s">
        <v>190</v>
      </c>
      <c r="O4" s="544"/>
      <c r="P4" s="104"/>
      <c r="Q4" s="104"/>
      <c r="R4" s="104"/>
      <c r="S4" s="104"/>
      <c r="T4" s="104"/>
      <c r="U4" s="104"/>
      <c r="V4" s="104"/>
      <c r="W4" s="104"/>
      <c r="X4" s="104"/>
      <c r="Y4" s="104"/>
    </row>
    <row r="5" spans="1:26" s="512" customFormat="1" ht="19.5" customHeight="1">
      <c r="A5" s="241" t="s">
        <v>191</v>
      </c>
      <c r="B5" s="241" t="s">
        <v>182</v>
      </c>
      <c r="C5" s="241" t="s">
        <v>192</v>
      </c>
      <c r="D5" s="209">
        <f>MRFG3!D37</f>
        <v>150</v>
      </c>
      <c r="E5" s="210">
        <f>MRFG3!E37</f>
        <v>12.087619999999999</v>
      </c>
      <c r="F5" s="211">
        <f>D5*E5</f>
        <v>1813.1429999999998</v>
      </c>
      <c r="G5" s="494">
        <v>6</v>
      </c>
      <c r="H5" s="387">
        <v>9.81</v>
      </c>
      <c r="I5" s="212">
        <f>D5*H5</f>
        <v>1471.5</v>
      </c>
      <c r="J5" s="213">
        <f>I5-F5</f>
        <v>-341.6429999999998</v>
      </c>
      <c r="K5" s="215">
        <f>J5/F5</f>
        <v>-0.18842584396266585</v>
      </c>
      <c r="L5" s="380">
        <f>MRFG3!W38+MRFG3!Z38</f>
        <v>256.52999999999997</v>
      </c>
      <c r="M5" s="327"/>
      <c r="N5" s="706"/>
      <c r="O5" s="326"/>
      <c r="P5" s="104"/>
      <c r="Q5" s="104"/>
      <c r="R5" s="104"/>
      <c r="S5" s="104"/>
      <c r="T5" s="104"/>
      <c r="U5" s="104"/>
      <c r="V5" s="104"/>
      <c r="W5" s="104"/>
      <c r="X5" s="104"/>
      <c r="Y5" s="104"/>
    </row>
    <row r="6" spans="1:26" s="512" customFormat="1" ht="18" customHeight="1">
      <c r="A6" s="241" t="s">
        <v>193</v>
      </c>
      <c r="B6" s="241" t="s">
        <v>182</v>
      </c>
      <c r="C6" s="216" t="s">
        <v>194</v>
      </c>
      <c r="D6" s="209">
        <f>(SMTO3!D37)</f>
        <v>7</v>
      </c>
      <c r="E6" s="210">
        <f>SMTO3!E37</f>
        <v>27.255714285714284</v>
      </c>
      <c r="F6" s="211">
        <f>D6*E6</f>
        <v>190.79</v>
      </c>
      <c r="G6" s="494">
        <v>33</v>
      </c>
      <c r="H6" s="387">
        <v>29.23</v>
      </c>
      <c r="I6" s="212">
        <f>D6*H6</f>
        <v>204.61</v>
      </c>
      <c r="J6" s="213">
        <f>I6-F6</f>
        <v>13.820000000000022</v>
      </c>
      <c r="K6" s="215">
        <f>J6/F6</f>
        <v>7.2435662246449095E-2</v>
      </c>
      <c r="L6" s="380">
        <f>SMTO3!W38+SMTO3!Z38</f>
        <v>15.489999999999998</v>
      </c>
      <c r="M6" s="327"/>
      <c r="N6" s="335"/>
      <c r="O6" s="326"/>
      <c r="P6" s="104"/>
      <c r="Q6" s="104"/>
      <c r="R6" s="104"/>
      <c r="S6" s="104"/>
      <c r="T6" s="104"/>
      <c r="U6" s="104"/>
      <c r="V6" s="104"/>
      <c r="W6" s="104"/>
      <c r="X6" s="104"/>
      <c r="Y6" s="104"/>
    </row>
    <row r="7" spans="1:26" s="512" customFormat="1" ht="15.75" customHeight="1">
      <c r="A7" s="241" t="s">
        <v>40</v>
      </c>
      <c r="B7" s="241" t="s">
        <v>182</v>
      </c>
      <c r="C7" s="216" t="s">
        <v>195</v>
      </c>
      <c r="D7" s="209">
        <f>(KEPL3!D37)</f>
        <v>37</v>
      </c>
      <c r="E7" s="210">
        <f>KEPL3!E37</f>
        <v>13.333513513535134</v>
      </c>
      <c r="F7" s="211">
        <f>D7*E7</f>
        <v>493.34000000079999</v>
      </c>
      <c r="G7" s="494">
        <v>9</v>
      </c>
      <c r="H7" s="387">
        <v>10.95</v>
      </c>
      <c r="I7" s="212">
        <f>D7*H7</f>
        <v>405.15</v>
      </c>
      <c r="J7" s="213">
        <f>I7-F7</f>
        <v>-88.190000000800012</v>
      </c>
      <c r="K7" s="215">
        <f>J7/F7</f>
        <v>-0.17876109782433414</v>
      </c>
      <c r="L7" s="380">
        <f>KEPL3!W38+KEPL3!Z38</f>
        <v>136.06</v>
      </c>
      <c r="M7" s="463" t="s">
        <v>196</v>
      </c>
      <c r="N7" s="464" t="s">
        <v>197</v>
      </c>
      <c r="O7" s="326"/>
      <c r="P7" s="104"/>
      <c r="Q7" s="104"/>
      <c r="R7" s="104"/>
      <c r="S7" s="104"/>
      <c r="T7" s="104"/>
      <c r="U7" s="104"/>
      <c r="V7" s="104"/>
      <c r="W7" s="104"/>
      <c r="X7" s="104"/>
      <c r="Y7" s="104"/>
    </row>
    <row r="8" spans="1:26" s="512" customFormat="1" ht="16.5" customHeight="1">
      <c r="A8" s="241" t="s">
        <v>198</v>
      </c>
      <c r="B8" s="588" t="s">
        <v>182</v>
      </c>
      <c r="C8" s="216" t="s">
        <v>199</v>
      </c>
      <c r="D8" s="209">
        <f>(AGRO3!D37)</f>
        <v>4</v>
      </c>
      <c r="E8" s="210">
        <f>(AGRO3!E37)</f>
        <v>23.555</v>
      </c>
      <c r="F8" s="211">
        <f>D8*E8</f>
        <v>94.22</v>
      </c>
      <c r="G8" s="494"/>
      <c r="H8" s="387">
        <v>25.86</v>
      </c>
      <c r="I8" s="212">
        <f>D8*H8</f>
        <v>103.44</v>
      </c>
      <c r="J8" s="213">
        <f>I8-F8</f>
        <v>9.2199999999999989</v>
      </c>
      <c r="K8" s="215">
        <f>J8/F8</f>
        <v>9.7856081511356385E-2</v>
      </c>
      <c r="L8" s="380">
        <f>AGRO3!W38+AGRO3!Z38</f>
        <v>44.33</v>
      </c>
      <c r="M8" s="463">
        <f>COUNTIF(K2:K41,"&gt;0")</f>
        <v>22</v>
      </c>
      <c r="N8" s="465">
        <f>COUNTIF(K2:K41,"&lt;0")</f>
        <v>18</v>
      </c>
      <c r="O8" s="47"/>
      <c r="P8" s="104"/>
      <c r="Q8" s="104"/>
      <c r="R8" s="104"/>
      <c r="S8" s="104"/>
      <c r="T8" s="104"/>
      <c r="U8" s="104"/>
      <c r="V8" s="104"/>
      <c r="W8" s="104"/>
      <c r="X8" s="104"/>
      <c r="Y8" s="104"/>
    </row>
    <row r="9" spans="1:26" s="512" customFormat="1" ht="16.5" customHeight="1">
      <c r="A9" s="241" t="s">
        <v>200</v>
      </c>
      <c r="B9" s="588" t="s">
        <v>182</v>
      </c>
      <c r="C9" s="216" t="s">
        <v>201</v>
      </c>
      <c r="D9" s="209">
        <f>SLCE3!D37</f>
        <v>8</v>
      </c>
      <c r="E9" s="210">
        <f>SLCE3!E37</f>
        <v>42.861249999999998</v>
      </c>
      <c r="F9" s="211">
        <f>D9*E9</f>
        <v>342.89</v>
      </c>
      <c r="G9" s="494"/>
      <c r="H9" s="387">
        <v>18.920000000000002</v>
      </c>
      <c r="I9" s="212">
        <f>D9*H9</f>
        <v>151.36000000000001</v>
      </c>
      <c r="J9" s="213">
        <f>I9-F9</f>
        <v>-191.52999999999997</v>
      </c>
      <c r="K9" s="215">
        <f>J9/F9</f>
        <v>-0.55857563650150188</v>
      </c>
      <c r="L9" s="380">
        <f>SLCE3!W38+SLCE3!Z38</f>
        <v>71.06</v>
      </c>
      <c r="M9" s="381"/>
      <c r="N9" s="382"/>
      <c r="O9" s="47"/>
      <c r="P9" s="104"/>
      <c r="Q9" s="104"/>
      <c r="R9" s="104"/>
      <c r="S9" s="104"/>
      <c r="T9" s="104"/>
      <c r="U9" s="104"/>
      <c r="V9" s="104"/>
      <c r="W9" s="104"/>
      <c r="X9" s="104"/>
      <c r="Y9" s="104"/>
    </row>
    <row r="10" spans="1:26" s="512" customFormat="1" ht="16.5" customHeight="1">
      <c r="A10" s="218" t="s">
        <v>202</v>
      </c>
      <c r="B10" s="218" t="s">
        <v>203</v>
      </c>
      <c r="C10" s="217" t="s">
        <v>204</v>
      </c>
      <c r="D10" s="209">
        <f>(ITUB4!D37)</f>
        <v>20</v>
      </c>
      <c r="E10" s="210">
        <f>(ITUB4!E37)</f>
        <v>24.508999999999997</v>
      </c>
      <c r="F10" s="211">
        <f>D10*E10</f>
        <v>490.17999999999995</v>
      </c>
      <c r="G10" s="494"/>
      <c r="H10" s="387">
        <v>33.31</v>
      </c>
      <c r="I10" s="212">
        <f>D10*H10</f>
        <v>666.2</v>
      </c>
      <c r="J10" s="213">
        <f>I10-F10</f>
        <v>176.0200000000001</v>
      </c>
      <c r="K10" s="215">
        <f>J10/F10</f>
        <v>0.35909257823656637</v>
      </c>
      <c r="L10" s="380">
        <f>ITUB4!W38+ITUB4!Z55</f>
        <v>124.83999999999999</v>
      </c>
      <c r="M10" s="381"/>
      <c r="N10" s="382"/>
      <c r="O10" s="47"/>
      <c r="P10" s="104"/>
      <c r="Q10" s="104"/>
      <c r="R10" s="104"/>
      <c r="S10" s="104"/>
      <c r="T10" s="104"/>
      <c r="U10" s="104"/>
      <c r="V10" s="104"/>
      <c r="W10" s="104"/>
      <c r="X10" s="104"/>
      <c r="Y10" s="104"/>
    </row>
    <row r="11" spans="1:26" s="512" customFormat="1" ht="19.5" customHeight="1">
      <c r="A11" s="504" t="s">
        <v>205</v>
      </c>
      <c r="B11" s="218" t="s">
        <v>203</v>
      </c>
      <c r="C11" s="504" t="s">
        <v>206</v>
      </c>
      <c r="D11" s="209">
        <f>(BBDC4!D37)</f>
        <v>42</v>
      </c>
      <c r="E11" s="210">
        <f>(BBDC4!E37)</f>
        <v>19.518809523809523</v>
      </c>
      <c r="F11" s="211">
        <f>D11*E11</f>
        <v>819.79</v>
      </c>
      <c r="G11" s="494">
        <v>13</v>
      </c>
      <c r="H11" s="387">
        <v>16.829999999999998</v>
      </c>
      <c r="I11" s="212">
        <f>D11*H11</f>
        <v>706.8599999999999</v>
      </c>
      <c r="J11" s="213">
        <f>I11-F11</f>
        <v>-112.93000000000006</v>
      </c>
      <c r="K11" s="215">
        <f>J11/F11</f>
        <v>-0.13775479086107426</v>
      </c>
      <c r="L11" s="380">
        <f>BBDC4!W38+BBDC4!Z54</f>
        <v>51.229999999999983</v>
      </c>
      <c r="M11" s="460" t="str">
        <f>_xlfn.XLOOKUP(M12,K2:K45,C2:C45)</f>
        <v>SBSP3.SA</v>
      </c>
      <c r="N11" s="458" t="str">
        <f>_xlfn.XLOOKUP(N12,K2:K45,C2:C45)</f>
        <v>SYNE3.SA*</v>
      </c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</row>
    <row r="12" spans="1:26" s="512" customFormat="1" ht="20.25" customHeight="1">
      <c r="A12" s="242" t="s">
        <v>207</v>
      </c>
      <c r="B12" s="218" t="s">
        <v>203</v>
      </c>
      <c r="C12" s="217" t="s">
        <v>208</v>
      </c>
      <c r="D12" s="209">
        <f>(ITSA4!D37)</f>
        <v>400</v>
      </c>
      <c r="E12" s="210">
        <f>(ITSA4!E37)</f>
        <v>14.190816480000001</v>
      </c>
      <c r="F12" s="211">
        <f>D12*E12</f>
        <v>5676.3265920000003</v>
      </c>
      <c r="G12" s="494">
        <v>9</v>
      </c>
      <c r="H12" s="387">
        <v>10.25</v>
      </c>
      <c r="I12" s="212">
        <f>D12*H12</f>
        <v>4100</v>
      </c>
      <c r="J12" s="213">
        <f>I12-F12</f>
        <v>-1576.3265920000003</v>
      </c>
      <c r="K12" s="215">
        <f>J12/F12</f>
        <v>-0.27770188456415024</v>
      </c>
      <c r="L12" s="380">
        <f>ITSA4!W38+ITSA4!Z39</f>
        <v>600.07999999999993</v>
      </c>
      <c r="M12" s="461">
        <f>MAX(K2:K45)</f>
        <v>1.1965922702715919</v>
      </c>
      <c r="N12" s="498">
        <f>MIN(K2:K45)</f>
        <v>-0.66043452771376665</v>
      </c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</row>
    <row r="13" spans="1:26" s="512" customFormat="1" ht="17.25" customHeight="1">
      <c r="A13" s="243" t="s">
        <v>209</v>
      </c>
      <c r="B13" s="243" t="s">
        <v>210</v>
      </c>
      <c r="C13" s="219" t="s">
        <v>211</v>
      </c>
      <c r="D13" s="209">
        <f>FLRY3!D37</f>
        <v>6</v>
      </c>
      <c r="E13" s="210">
        <f>FLRY3!E37</f>
        <v>16.718333333333334</v>
      </c>
      <c r="F13" s="211">
        <f>D13*E13</f>
        <v>100.31</v>
      </c>
      <c r="G13" s="494">
        <v>13.6</v>
      </c>
      <c r="H13" s="387">
        <v>18.55</v>
      </c>
      <c r="I13" s="212">
        <f>D13*H13</f>
        <v>111.30000000000001</v>
      </c>
      <c r="J13" s="213">
        <f>I13-F13</f>
        <v>10.990000000000009</v>
      </c>
      <c r="K13" s="215">
        <f>J13/F13</f>
        <v>0.10956036287508732</v>
      </c>
      <c r="L13" s="380">
        <f>FLRY3!W38+FLRY3!Z38</f>
        <v>12.68</v>
      </c>
      <c r="M13" s="462" t="s">
        <v>212</v>
      </c>
      <c r="N13" s="459" t="s">
        <v>213</v>
      </c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</row>
    <row r="14" spans="1:26" s="512" customFormat="1" ht="17.25" customHeight="1">
      <c r="A14" s="243" t="s">
        <v>214</v>
      </c>
      <c r="B14" s="243" t="s">
        <v>210</v>
      </c>
      <c r="C14" s="219" t="s">
        <v>215</v>
      </c>
      <c r="D14" s="209">
        <f>(ODPV3!D37)</f>
        <v>100</v>
      </c>
      <c r="E14" s="210">
        <f>(ODPV3!E37)</f>
        <v>11.568099999999999</v>
      </c>
      <c r="F14" s="211">
        <f>D14*E14</f>
        <v>1156.81</v>
      </c>
      <c r="G14" s="494">
        <v>6</v>
      </c>
      <c r="H14" s="387">
        <v>11.88</v>
      </c>
      <c r="I14" s="212">
        <f>D14*H14</f>
        <v>1188</v>
      </c>
      <c r="J14" s="213">
        <f>I14-F14</f>
        <v>31.190000000000055</v>
      </c>
      <c r="K14" s="215">
        <f>J14/F14</f>
        <v>2.6962076745533022E-2</v>
      </c>
      <c r="L14" s="380">
        <f>ODPV3!W38+ODPV3!Z38</f>
        <v>105.91</v>
      </c>
      <c r="M14" s="43"/>
      <c r="N14" s="43"/>
      <c r="O14" s="40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</row>
    <row r="15" spans="1:26" s="512" customFormat="1" ht="17.25" customHeight="1">
      <c r="A15" s="245" t="s">
        <v>216</v>
      </c>
      <c r="B15" s="245" t="s">
        <v>217</v>
      </c>
      <c r="C15" s="220" t="s">
        <v>218</v>
      </c>
      <c r="D15" s="209">
        <f>(TAEE4!D37)</f>
        <v>15</v>
      </c>
      <c r="E15" s="210">
        <f>(TAEE4!E37)</f>
        <v>11.169333333333332</v>
      </c>
      <c r="F15" s="211">
        <f>D15*E15</f>
        <v>167.54</v>
      </c>
      <c r="G15" s="494"/>
      <c r="H15" s="387">
        <v>12.55</v>
      </c>
      <c r="I15" s="212">
        <f>D15*H15</f>
        <v>188.25</v>
      </c>
      <c r="J15" s="213">
        <f>I15-F15</f>
        <v>20.710000000000008</v>
      </c>
      <c r="K15" s="215">
        <f>J15/F15</f>
        <v>0.12361227169631138</v>
      </c>
      <c r="L15" s="380">
        <f>TAEE4!W39+TAEE4!Z38</f>
        <v>21.520000000000003</v>
      </c>
      <c r="M15" s="327"/>
      <c r="N15" s="327"/>
      <c r="O15" s="40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</row>
    <row r="16" spans="1:26" s="512" customFormat="1" ht="18" customHeight="1">
      <c r="A16" s="245" t="s">
        <v>219</v>
      </c>
      <c r="B16" s="245" t="s">
        <v>217</v>
      </c>
      <c r="C16" s="220" t="s">
        <v>220</v>
      </c>
      <c r="D16" s="209">
        <f>(ALUP4!D37)</f>
        <v>10</v>
      </c>
      <c r="E16" s="210">
        <f>(ALUP4!E37)</f>
        <v>7.8400000000000007</v>
      </c>
      <c r="F16" s="211">
        <f>D16*E16</f>
        <v>78.400000000000006</v>
      </c>
      <c r="G16" s="494"/>
      <c r="H16" s="387">
        <v>10.45</v>
      </c>
      <c r="I16" s="212">
        <f>D16*H16</f>
        <v>104.5</v>
      </c>
      <c r="J16" s="213">
        <f>I16-F16</f>
        <v>26.099999999999994</v>
      </c>
      <c r="K16" s="215">
        <f>J16/F16</f>
        <v>0.33290816326530603</v>
      </c>
      <c r="L16" s="380">
        <f>ALUP4!W38+ALUP4!Z38</f>
        <v>16.14</v>
      </c>
      <c r="M16" s="327"/>
      <c r="N16" s="327"/>
      <c r="O16" s="30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</row>
    <row r="17" spans="1:26" s="512" customFormat="1" ht="16.5" customHeight="1">
      <c r="A17" s="246" t="s">
        <v>221</v>
      </c>
      <c r="B17" s="245" t="s">
        <v>217</v>
      </c>
      <c r="C17" s="221" t="s">
        <v>222</v>
      </c>
      <c r="D17" s="209">
        <f>(AESB3!D37)</f>
        <v>145</v>
      </c>
      <c r="E17" s="210">
        <f>(AESB3!E37)</f>
        <v>12.410137931034482</v>
      </c>
      <c r="F17" s="211">
        <f>D17*E17</f>
        <v>1799.4699999999998</v>
      </c>
      <c r="G17" s="494"/>
      <c r="H17" s="387">
        <v>12.54</v>
      </c>
      <c r="I17" s="212">
        <f>D17*H17</f>
        <v>1818.3</v>
      </c>
      <c r="J17" s="213">
        <f>I17-F17</f>
        <v>18.830000000000155</v>
      </c>
      <c r="K17" s="215">
        <f>J17/F17</f>
        <v>1.046419223438021E-2</v>
      </c>
      <c r="L17" s="380">
        <f>AESB3!W38+AESB3!Z38</f>
        <v>166.94000000000003</v>
      </c>
      <c r="M17" s="327"/>
      <c r="N17" s="327"/>
      <c r="O17" s="58"/>
      <c r="P17" s="104"/>
      <c r="Q17" s="104"/>
      <c r="R17" s="104"/>
      <c r="S17" s="104"/>
      <c r="T17" s="104"/>
      <c r="U17" s="104"/>
      <c r="V17" s="104"/>
      <c r="W17" s="104"/>
      <c r="X17" s="104"/>
      <c r="Y17" s="104"/>
    </row>
    <row r="18" spans="1:26" s="512" customFormat="1" ht="18.75">
      <c r="A18" s="245" t="s">
        <v>223</v>
      </c>
      <c r="B18" s="245" t="s">
        <v>217</v>
      </c>
      <c r="C18" s="220" t="s">
        <v>224</v>
      </c>
      <c r="D18" s="209">
        <f>(EGIE3!D37)</f>
        <v>4</v>
      </c>
      <c r="E18" s="210">
        <f>(EGIE3!E37)</f>
        <v>41.620000000000005</v>
      </c>
      <c r="F18" s="211">
        <f>D18*E18</f>
        <v>166.48000000000002</v>
      </c>
      <c r="G18" s="494"/>
      <c r="H18" s="387">
        <v>44.57</v>
      </c>
      <c r="I18" s="212">
        <f>D18*H18</f>
        <v>178.28</v>
      </c>
      <c r="J18" s="213">
        <f>I18-F18</f>
        <v>11.799999999999983</v>
      </c>
      <c r="K18" s="215">
        <f>J18/F18</f>
        <v>7.0879384911100324E-2</v>
      </c>
      <c r="L18" s="380">
        <f>EGIE3!W39+EGIE3!Z39</f>
        <v>31.029999999999998</v>
      </c>
      <c r="M18" s="104" t="s">
        <v>4</v>
      </c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</row>
    <row r="19" spans="1:26" s="512" customFormat="1" ht="18.75">
      <c r="A19" s="247" t="s">
        <v>225</v>
      </c>
      <c r="B19" s="247" t="s">
        <v>226</v>
      </c>
      <c r="C19" s="222" t="s">
        <v>227</v>
      </c>
      <c r="D19" s="209">
        <f>(SAPR4!D39)</f>
        <v>140</v>
      </c>
      <c r="E19" s="210">
        <f>(SAPR4!E39)</f>
        <v>4.655214285714286</v>
      </c>
      <c r="F19" s="211">
        <f>D19*E19</f>
        <v>651.73</v>
      </c>
      <c r="G19" s="494">
        <v>3</v>
      </c>
      <c r="H19" s="387">
        <v>5.86</v>
      </c>
      <c r="I19" s="212">
        <f>D19*H19</f>
        <v>820.40000000000009</v>
      </c>
      <c r="J19" s="213">
        <f>I19-F19</f>
        <v>168.67000000000007</v>
      </c>
      <c r="K19" s="215">
        <f>J19/F19</f>
        <v>0.25880349224372068</v>
      </c>
      <c r="L19" s="380">
        <f>SAPR4!W38+SAPR4!Z38</f>
        <v>71.050000000000011</v>
      </c>
      <c r="M19" s="104" t="s">
        <v>2</v>
      </c>
      <c r="N19" s="40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</row>
    <row r="20" spans="1:26" s="512" customFormat="1" ht="18.75">
      <c r="A20" s="247" t="s">
        <v>228</v>
      </c>
      <c r="B20" s="247" t="s">
        <v>226</v>
      </c>
      <c r="C20" s="222" t="s">
        <v>229</v>
      </c>
      <c r="D20" s="209">
        <f>(SBSP3!D37)</f>
        <v>6</v>
      </c>
      <c r="E20" s="210">
        <f>SBSP3!E37</f>
        <v>34.089166666666664</v>
      </c>
      <c r="F20" s="211">
        <f>D20*E20</f>
        <v>204.53499999999997</v>
      </c>
      <c r="G20" s="494">
        <v>58</v>
      </c>
      <c r="H20" s="387">
        <v>74.88</v>
      </c>
      <c r="I20" s="212">
        <f>D20*H20</f>
        <v>449.28</v>
      </c>
      <c r="J20" s="213">
        <f>I20-F20</f>
        <v>244.745</v>
      </c>
      <c r="K20" s="215">
        <f>J20/F20</f>
        <v>1.1965922702715919</v>
      </c>
      <c r="L20" s="380">
        <f>SBSP3!W38+SBSP3!Z38</f>
        <v>11.32</v>
      </c>
      <c r="M20" s="208"/>
      <c r="N20" s="40"/>
      <c r="O20" s="58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</row>
    <row r="21" spans="1:26" s="512" customFormat="1" ht="18.75">
      <c r="A21" s="248" t="s">
        <v>230</v>
      </c>
      <c r="B21" s="589" t="s">
        <v>231</v>
      </c>
      <c r="C21" s="223" t="s">
        <v>232</v>
      </c>
      <c r="D21" s="209">
        <f>(WEGE3!D37)</f>
        <v>16</v>
      </c>
      <c r="E21" s="210">
        <f>(WEGE3!E37)</f>
        <v>30.838125000000002</v>
      </c>
      <c r="F21" s="211">
        <f>D21*E21</f>
        <v>493.41</v>
      </c>
      <c r="G21" s="494"/>
      <c r="H21" s="387">
        <v>36.51</v>
      </c>
      <c r="I21" s="212">
        <f>D21*H21</f>
        <v>584.16</v>
      </c>
      <c r="J21" s="213">
        <f>I21-F21</f>
        <v>90.749999999999943</v>
      </c>
      <c r="K21" s="215">
        <f>J21/F21</f>
        <v>0.18392411990028565</v>
      </c>
      <c r="L21" s="380">
        <f>WEGE3!W39+WEGE3!Z39</f>
        <v>18.990000000000002</v>
      </c>
      <c r="M21" s="208"/>
      <c r="N21" s="40"/>
      <c r="O21" s="58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</row>
    <row r="22" spans="1:26" s="512" customFormat="1" ht="18.75">
      <c r="A22" s="249" t="s">
        <v>233</v>
      </c>
      <c r="B22" s="249" t="s">
        <v>234</v>
      </c>
      <c r="C22" s="249" t="s">
        <v>235</v>
      </c>
      <c r="D22" s="209">
        <f>(CMIN3!D37)</f>
        <v>60</v>
      </c>
      <c r="E22" s="210">
        <f>(CMIN3!E37)</f>
        <v>5.2476666666666665</v>
      </c>
      <c r="F22" s="211">
        <f>D22*E22</f>
        <v>314.86</v>
      </c>
      <c r="G22" s="494">
        <v>4</v>
      </c>
      <c r="H22" s="387">
        <v>7.42</v>
      </c>
      <c r="I22" s="212">
        <f>D22*H22</f>
        <v>445.2</v>
      </c>
      <c r="J22" s="213">
        <f>I22-F22</f>
        <v>130.33999999999997</v>
      </c>
      <c r="K22" s="215">
        <f>J22/F22</f>
        <v>0.41396176078256991</v>
      </c>
      <c r="L22" s="380">
        <f>CMIN3!W38+CMIN3!Z38</f>
        <v>74.86</v>
      </c>
      <c r="M22" s="208"/>
      <c r="N22" s="40"/>
      <c r="O22" s="58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</row>
    <row r="23" spans="1:26" s="512" customFormat="1" ht="18.75">
      <c r="A23" s="574" t="s">
        <v>236</v>
      </c>
      <c r="B23" s="589" t="s">
        <v>234</v>
      </c>
      <c r="C23" s="224" t="s">
        <v>237</v>
      </c>
      <c r="D23" s="209">
        <f>(PMAM3!D37)</f>
        <v>132</v>
      </c>
      <c r="E23" s="210">
        <f>(PMAM3!E37)</f>
        <v>11.851742424242422</v>
      </c>
      <c r="F23" s="211">
        <f>D23*E23</f>
        <v>1564.4299999999998</v>
      </c>
      <c r="G23" s="494">
        <v>5</v>
      </c>
      <c r="H23" s="387">
        <v>4.26</v>
      </c>
      <c r="I23" s="212">
        <f>D23*H23</f>
        <v>562.31999999999994</v>
      </c>
      <c r="J23" s="213">
        <f>I23-F23</f>
        <v>-1002.1099999999999</v>
      </c>
      <c r="K23" s="215">
        <f>J23/F23</f>
        <v>-0.64055918129925915</v>
      </c>
      <c r="L23" s="380">
        <f>PMAM3!W38+PMAM3!Z38</f>
        <v>0</v>
      </c>
      <c r="M23" s="208"/>
      <c r="N23" s="40"/>
      <c r="O23" s="58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</row>
    <row r="24" spans="1:26" s="512" customFormat="1" ht="18.75">
      <c r="A24" s="573" t="s">
        <v>238</v>
      </c>
      <c r="B24" s="588" t="s">
        <v>234</v>
      </c>
      <c r="C24" s="572" t="s">
        <v>239</v>
      </c>
      <c r="D24" s="209">
        <f>VALE3!D37</f>
        <v>2</v>
      </c>
      <c r="E24" s="210">
        <f>VALE3!E37</f>
        <v>65.070000000000007</v>
      </c>
      <c r="F24" s="211">
        <f>D24*E24</f>
        <v>130.14000000000001</v>
      </c>
      <c r="G24" s="494">
        <v>65</v>
      </c>
      <c r="H24" s="387">
        <v>76.39</v>
      </c>
      <c r="I24" s="212">
        <f>D24*H24</f>
        <v>152.78</v>
      </c>
      <c r="J24" s="213">
        <f>I24-F24</f>
        <v>22.639999999999986</v>
      </c>
      <c r="K24" s="215">
        <f>J24/F24</f>
        <v>0.17396649761794977</v>
      </c>
      <c r="L24" s="380">
        <f>VALE3!V37+VALE3!Y38</f>
        <v>4.4399999999999995</v>
      </c>
      <c r="M24" s="208"/>
      <c r="N24" s="104"/>
      <c r="O24" s="58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</row>
    <row r="25" spans="1:26" s="512" customFormat="1" ht="18.75">
      <c r="A25" s="238" t="s">
        <v>240</v>
      </c>
      <c r="B25" s="238" t="s">
        <v>241</v>
      </c>
      <c r="C25" s="225" t="s">
        <v>242</v>
      </c>
      <c r="D25" s="209">
        <f>(VIVT3!D37)</f>
        <v>12</v>
      </c>
      <c r="E25" s="210">
        <f>(VIVT3!E37)</f>
        <v>40.042500000000004</v>
      </c>
      <c r="F25" s="211">
        <f>D25*E25</f>
        <v>480.51000000000005</v>
      </c>
      <c r="G25" s="494">
        <v>39</v>
      </c>
      <c r="H25" s="387">
        <v>53.58</v>
      </c>
      <c r="I25" s="212">
        <f>D25*H25</f>
        <v>642.96</v>
      </c>
      <c r="J25" s="213">
        <f>I25-F25</f>
        <v>162.44999999999999</v>
      </c>
      <c r="K25" s="215">
        <f>J25/F25</f>
        <v>0.33807829181494659</v>
      </c>
      <c r="L25" s="380">
        <f>VIVT3!W38+VIVT3!Z38</f>
        <v>15.719999999999999</v>
      </c>
      <c r="M25" s="713" t="s">
        <v>243</v>
      </c>
      <c r="N25" s="713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</row>
    <row r="26" spans="1:26" s="512" customFormat="1" ht="18.75">
      <c r="A26" s="230" t="s">
        <v>244</v>
      </c>
      <c r="B26" s="230" t="s">
        <v>245</v>
      </c>
      <c r="C26" s="226" t="s">
        <v>246</v>
      </c>
      <c r="D26" s="209">
        <f>(JSLG3!D37)</f>
        <v>20</v>
      </c>
      <c r="E26" s="210">
        <f>(JSLG3!E37)</f>
        <v>6.9749999999999996</v>
      </c>
      <c r="F26" s="211">
        <f>D26*E26</f>
        <v>139.5</v>
      </c>
      <c r="G26" s="494"/>
      <c r="H26" s="387">
        <v>11.73</v>
      </c>
      <c r="I26" s="212">
        <f>D26*H26</f>
        <v>234.60000000000002</v>
      </c>
      <c r="J26" s="213">
        <f>I26-F26</f>
        <v>95.100000000000023</v>
      </c>
      <c r="K26" s="215">
        <f>J26/F26</f>
        <v>0.68172043010752703</v>
      </c>
      <c r="L26" s="380">
        <f>JSLG3!W38+JSLG3!Z38</f>
        <v>7.3</v>
      </c>
      <c r="M26" s="473" t="s">
        <v>168</v>
      </c>
      <c r="N26" s="474" t="s">
        <v>247</v>
      </c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</row>
    <row r="27" spans="1:26" s="512" customFormat="1" ht="19.5" customHeight="1">
      <c r="A27" s="230" t="s">
        <v>248</v>
      </c>
      <c r="B27" s="230" t="s">
        <v>245</v>
      </c>
      <c r="C27" s="226" t="s">
        <v>249</v>
      </c>
      <c r="D27" s="209">
        <f>(STBP3!D37)</f>
        <v>580</v>
      </c>
      <c r="E27" s="210">
        <f>(STBP3!E37)</f>
        <v>6.6492413793103449</v>
      </c>
      <c r="F27" s="211">
        <f>D27*E27</f>
        <v>3856.56</v>
      </c>
      <c r="G27" s="524">
        <v>12</v>
      </c>
      <c r="H27" s="387">
        <v>9.7100000000000009</v>
      </c>
      <c r="I27" s="212">
        <f>D27*H27</f>
        <v>5631.8</v>
      </c>
      <c r="J27" s="213">
        <f>I27-F27</f>
        <v>1775.2400000000002</v>
      </c>
      <c r="K27" s="215">
        <f>J27/F27</f>
        <v>0.46031696641566583</v>
      </c>
      <c r="L27" s="380">
        <f>STBP3!W38+STBP3!Z38</f>
        <v>554.54999999999995</v>
      </c>
      <c r="M27" s="450" t="s">
        <v>250</v>
      </c>
      <c r="N27" s="451" t="e">
        <f>VLOOKUP($N$26,C2:K45,2,0)</f>
        <v>#N/A</v>
      </c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</row>
    <row r="28" spans="1:26" s="512" customFormat="1" ht="18.75">
      <c r="A28" s="251" t="s">
        <v>251</v>
      </c>
      <c r="B28" s="251" t="s">
        <v>252</v>
      </c>
      <c r="C28" s="227" t="s">
        <v>253</v>
      </c>
      <c r="D28" s="209">
        <f>BBSE3!D37</f>
        <v>6</v>
      </c>
      <c r="E28" s="210">
        <f>BBSE3!E37</f>
        <v>28.613333333333333</v>
      </c>
      <c r="F28" s="211">
        <f>D28*E28</f>
        <v>171.68</v>
      </c>
      <c r="G28" s="494">
        <v>28</v>
      </c>
      <c r="H28" s="387">
        <v>33.36</v>
      </c>
      <c r="I28" s="212">
        <f>D28*H28</f>
        <v>200.16</v>
      </c>
      <c r="J28" s="213">
        <f>I28-F28</f>
        <v>28.47999999999999</v>
      </c>
      <c r="K28" s="215">
        <f>J28/F28</f>
        <v>0.16589002795899341</v>
      </c>
      <c r="L28" s="380">
        <f>BBSE3!W39+BBSE3!Z38</f>
        <v>15.440000000000001</v>
      </c>
      <c r="M28" s="450" t="s">
        <v>172</v>
      </c>
      <c r="N28" s="452" t="e">
        <f>VLOOKUP($N$26,C2:K45,4,0)</f>
        <v>#N/A</v>
      </c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</row>
    <row r="29" spans="1:26" s="512" customFormat="1" ht="18.75">
      <c r="A29" s="251" t="s">
        <v>254</v>
      </c>
      <c r="B29" s="251" t="s">
        <v>252</v>
      </c>
      <c r="C29" s="227" t="s">
        <v>255</v>
      </c>
      <c r="D29" s="209">
        <f>(IRBR3!D35)</f>
        <v>12</v>
      </c>
      <c r="E29" s="210">
        <f>(IRBR3!E35)</f>
        <v>122.26833333333333</v>
      </c>
      <c r="F29" s="211">
        <f>D29*E29</f>
        <v>1467.22</v>
      </c>
      <c r="G29" s="494">
        <v>0</v>
      </c>
      <c r="H29" s="387">
        <v>45.55</v>
      </c>
      <c r="I29" s="212">
        <f>D29*H29</f>
        <v>546.59999999999991</v>
      </c>
      <c r="J29" s="213">
        <f>I29-F29</f>
        <v>-920.62000000000012</v>
      </c>
      <c r="K29" s="215">
        <f>J29/F29</f>
        <v>-0.62745873147857856</v>
      </c>
      <c r="L29" s="380">
        <f>IRBR3!W38+IRBR3!Z38</f>
        <v>20.12</v>
      </c>
      <c r="M29" s="450" t="s">
        <v>177</v>
      </c>
      <c r="N29" s="453" t="e">
        <f>VLOOKUP($N$26,C2:K45,9,0)</f>
        <v>#N/A</v>
      </c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</row>
    <row r="30" spans="1:26" s="512" customFormat="1" ht="18.75">
      <c r="A30" s="252" t="s">
        <v>256</v>
      </c>
      <c r="B30" s="252" t="s">
        <v>257</v>
      </c>
      <c r="C30" s="228" t="s">
        <v>258</v>
      </c>
      <c r="D30" s="209">
        <f>(EZTC3!D37)</f>
        <v>43</v>
      </c>
      <c r="E30" s="210">
        <f>(EZTC3!E37)</f>
        <v>24.315581395348836</v>
      </c>
      <c r="F30" s="211">
        <f>D30*E30</f>
        <v>1045.57</v>
      </c>
      <c r="G30" s="494">
        <v>14</v>
      </c>
      <c r="H30" s="387">
        <v>18.600000000000001</v>
      </c>
      <c r="I30" s="212">
        <f>D30*H30</f>
        <v>799.80000000000007</v>
      </c>
      <c r="J30" s="213">
        <f>I30-F30</f>
        <v>-245.76999999999987</v>
      </c>
      <c r="K30" s="215">
        <f>J30/F30</f>
        <v>-0.23505838920397476</v>
      </c>
      <c r="L30" s="380">
        <f>EZTC3!W39+EZTC3!Z38</f>
        <v>23.72</v>
      </c>
      <c r="M30" s="454" t="s">
        <v>259</v>
      </c>
      <c r="N30" s="452" t="e">
        <f>VLOOKUP($N$26,C2:K45,7,0)</f>
        <v>#N/A</v>
      </c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</row>
    <row r="31" spans="1:26" s="512" customFormat="1" ht="18.75">
      <c r="A31" s="250" t="s">
        <v>260</v>
      </c>
      <c r="B31" s="250" t="s">
        <v>257</v>
      </c>
      <c r="C31" s="224" t="s">
        <v>261</v>
      </c>
      <c r="D31" s="209">
        <f>(TCSA3!D37)</f>
        <v>280</v>
      </c>
      <c r="E31" s="210">
        <f>(TCSA3!E37)</f>
        <v>8.9570357142857144</v>
      </c>
      <c r="F31" s="211">
        <f>D31*E31</f>
        <v>2507.9700000000003</v>
      </c>
      <c r="G31" s="494">
        <v>3.5</v>
      </c>
      <c r="H31" s="387">
        <v>3.85</v>
      </c>
      <c r="I31" s="212">
        <f>D31*H31</f>
        <v>1078</v>
      </c>
      <c r="J31" s="213">
        <f>I31-F31</f>
        <v>-1429.9700000000003</v>
      </c>
      <c r="K31" s="215">
        <f>J31/F31</f>
        <v>-0.57017029709286793</v>
      </c>
      <c r="L31" s="380">
        <f>TCSA3!W38+TCSA3!Z38</f>
        <v>0</v>
      </c>
      <c r="M31" s="450" t="s">
        <v>171</v>
      </c>
      <c r="N31" s="452" t="e">
        <f>VLOOKUP($N$26,C2:K45,3,0)</f>
        <v>#N/A</v>
      </c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</row>
    <row r="32" spans="1:26" s="512" customFormat="1" ht="18.75">
      <c r="A32" s="252" t="s">
        <v>262</v>
      </c>
      <c r="B32" s="252" t="s">
        <v>257</v>
      </c>
      <c r="C32" s="228" t="s">
        <v>263</v>
      </c>
      <c r="D32" s="209">
        <f>(MRVE3!D37)</f>
        <v>36</v>
      </c>
      <c r="E32" s="210">
        <f>(MRVE3!E37)</f>
        <v>12.394722222222221</v>
      </c>
      <c r="F32" s="211">
        <f>D32*E32</f>
        <v>446.20999999999992</v>
      </c>
      <c r="G32" s="494">
        <v>10</v>
      </c>
      <c r="H32" s="387">
        <v>10.72</v>
      </c>
      <c r="I32" s="212">
        <f>D32*H32</f>
        <v>385.92</v>
      </c>
      <c r="J32" s="213">
        <f>I32-F32</f>
        <v>-60.289999999999907</v>
      </c>
      <c r="K32" s="215">
        <f>J32/F32</f>
        <v>-0.13511575267250828</v>
      </c>
      <c r="L32" s="380">
        <f>MRVE3!W37+MRVE3!Z38</f>
        <v>24.040000000000003</v>
      </c>
      <c r="M32" s="450" t="str">
        <f>(L1)</f>
        <v>DIVIDENDOS</v>
      </c>
      <c r="N32" s="455" t="e">
        <f>VLOOKUP($N$26,C2:L45,10,0)</f>
        <v>#N/A</v>
      </c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</row>
    <row r="33" spans="1:26" s="512" customFormat="1" ht="18.75">
      <c r="A33" s="532" t="s">
        <v>264</v>
      </c>
      <c r="B33" s="532" t="s">
        <v>257</v>
      </c>
      <c r="C33" s="532" t="s">
        <v>265</v>
      </c>
      <c r="D33" s="209">
        <f>SYNE3!D37</f>
        <v>130</v>
      </c>
      <c r="E33" s="210">
        <f>SYNE3!E37</f>
        <v>13.252230769230769</v>
      </c>
      <c r="F33" s="211">
        <f>D33*E33</f>
        <v>1722.79</v>
      </c>
      <c r="G33" s="494">
        <v>4</v>
      </c>
      <c r="H33" s="387">
        <v>4.5</v>
      </c>
      <c r="I33" s="212">
        <f>D33*H33</f>
        <v>585</v>
      </c>
      <c r="J33" s="213">
        <f>I33-F33</f>
        <v>-1137.79</v>
      </c>
      <c r="K33" s="215">
        <f>J33/F33</f>
        <v>-0.66043452771376665</v>
      </c>
      <c r="L33" s="380">
        <f>SYNE3!W38+SYNE3!Z38</f>
        <v>871.29</v>
      </c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</row>
    <row r="34" spans="1:26" s="512" customFormat="1" ht="20.25">
      <c r="A34" s="250" t="s">
        <v>266</v>
      </c>
      <c r="B34" s="250" t="s">
        <v>267</v>
      </c>
      <c r="C34" s="224" t="s">
        <v>268</v>
      </c>
      <c r="D34" s="209">
        <f>(COGN3!D37)</f>
        <v>220</v>
      </c>
      <c r="E34" s="210">
        <f>(COGN3!E37)</f>
        <v>5.9126818181818184</v>
      </c>
      <c r="F34" s="211">
        <f>D34*E34</f>
        <v>1300.79</v>
      </c>
      <c r="G34" s="494">
        <v>3</v>
      </c>
      <c r="H34" s="387">
        <v>3.48</v>
      </c>
      <c r="I34" s="212">
        <f>D34*H34</f>
        <v>765.6</v>
      </c>
      <c r="J34" s="213">
        <f>I34-F34</f>
        <v>-535.18999999999994</v>
      </c>
      <c r="K34" s="215">
        <f>J34/F34</f>
        <v>-0.41143458974930613</v>
      </c>
      <c r="L34" s="380">
        <f>COGN3!W38+COGN3!Z38</f>
        <v>0</v>
      </c>
      <c r="M34" s="466" t="s">
        <v>269</v>
      </c>
      <c r="N34" s="466">
        <f>SUM(F37:F43)</f>
        <v>13504.042999999998</v>
      </c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</row>
    <row r="35" spans="1:26" s="512" customFormat="1" ht="20.25">
      <c r="A35" s="244" t="s">
        <v>270</v>
      </c>
      <c r="B35" s="244" t="s">
        <v>271</v>
      </c>
      <c r="C35" s="221" t="s">
        <v>272</v>
      </c>
      <c r="D35" s="209">
        <f>(GRND3!D37)</f>
        <v>140</v>
      </c>
      <c r="E35" s="210">
        <f>(GRND3!E37)</f>
        <v>9.0456428571428571</v>
      </c>
      <c r="F35" s="211">
        <f>D35*E35</f>
        <v>1266.3900000000001</v>
      </c>
      <c r="G35" s="494">
        <v>6</v>
      </c>
      <c r="H35" s="387">
        <v>6.92</v>
      </c>
      <c r="I35" s="212">
        <f>D35*H35</f>
        <v>968.8</v>
      </c>
      <c r="J35" s="213">
        <f>I35-F35</f>
        <v>-297.59000000000015</v>
      </c>
      <c r="K35" s="215">
        <f>J35/F35</f>
        <v>-0.23499080062224126</v>
      </c>
      <c r="L35" s="380">
        <f>GRND3!W38+GRND3!Z38</f>
        <v>451.80999999999995</v>
      </c>
      <c r="M35" s="467" t="s">
        <v>273</v>
      </c>
      <c r="N35" s="467">
        <f>SUM(F2:F36)</f>
        <v>35666.0845920008</v>
      </c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</row>
    <row r="36" spans="1:26" s="512" customFormat="1" ht="18.75">
      <c r="A36" s="253" t="s">
        <v>274</v>
      </c>
      <c r="B36" s="253" t="s">
        <v>275</v>
      </c>
      <c r="C36" s="229" t="s">
        <v>136</v>
      </c>
      <c r="D36" s="209">
        <f>(IVVB11!D37)</f>
        <v>1</v>
      </c>
      <c r="E36" s="457">
        <f>(IVVB11!E37)</f>
        <v>139</v>
      </c>
      <c r="F36" s="211">
        <f>D36*E36</f>
        <v>139</v>
      </c>
      <c r="G36" s="494"/>
      <c r="H36" s="387">
        <v>256.25</v>
      </c>
      <c r="I36" s="212">
        <f>D36*H36</f>
        <v>256.25</v>
      </c>
      <c r="J36" s="213">
        <f>I36-F36</f>
        <v>117.25</v>
      </c>
      <c r="K36" s="215">
        <f>J36/F36</f>
        <v>0.84352517985611508</v>
      </c>
      <c r="L36" s="380">
        <v>0</v>
      </c>
      <c r="M36" s="513"/>
      <c r="N36" s="55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</row>
    <row r="37" spans="1:26" s="512" customFormat="1" ht="16.5" customHeight="1">
      <c r="A37" s="230" t="s">
        <v>276</v>
      </c>
      <c r="B37" s="230" t="s">
        <v>276</v>
      </c>
      <c r="C37" s="230" t="s">
        <v>277</v>
      </c>
      <c r="D37" s="231">
        <f>(BRCR11!D37)</f>
        <v>40</v>
      </c>
      <c r="E37" s="210">
        <f>(BRCR11!E37)</f>
        <v>78.147499999999994</v>
      </c>
      <c r="F37" s="211">
        <f>D37*E37</f>
        <v>3125.8999999999996</v>
      </c>
      <c r="G37" s="494">
        <v>58</v>
      </c>
      <c r="H37" s="387">
        <v>60.01</v>
      </c>
      <c r="I37" s="212">
        <f>D37*H37</f>
        <v>2400.4</v>
      </c>
      <c r="J37" s="213">
        <f>I37-F37</f>
        <v>-725.49999999999955</v>
      </c>
      <c r="K37" s="215">
        <f>J37/F37</f>
        <v>-0.2320931571707347</v>
      </c>
      <c r="L37" s="380">
        <f>(DIVIDENDO!E48)</f>
        <v>297.40000000000003</v>
      </c>
      <c r="M37" s="104"/>
      <c r="N37" s="54"/>
      <c r="O37" s="53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</row>
    <row r="38" spans="1:26" s="512" customFormat="1" ht="18.75">
      <c r="A38" s="230" t="s">
        <v>276</v>
      </c>
      <c r="B38" s="230" t="s">
        <v>276</v>
      </c>
      <c r="C38" s="230" t="s">
        <v>278</v>
      </c>
      <c r="D38" s="231">
        <f>(BCFF11!D38)</f>
        <v>330</v>
      </c>
      <c r="E38" s="456">
        <f>(BCFF11!E38)</f>
        <v>11.42090909090909</v>
      </c>
      <c r="F38" s="211">
        <f>D38*E38</f>
        <v>3768.8999999999996</v>
      </c>
      <c r="G38" s="494">
        <v>67.099999999999994</v>
      </c>
      <c r="H38" s="387">
        <v>9.0299999999999994</v>
      </c>
      <c r="I38" s="212">
        <f>D38*H38</f>
        <v>2979.8999999999996</v>
      </c>
      <c r="J38" s="213">
        <f>I38-F38</f>
        <v>-789</v>
      </c>
      <c r="K38" s="215">
        <f>J38/F38</f>
        <v>-0.20934490169545492</v>
      </c>
      <c r="L38" s="380">
        <f>(DIVIDENDO!E49)</f>
        <v>800.0999999999998</v>
      </c>
      <c r="M38" s="104"/>
      <c r="N38" s="104"/>
      <c r="O38" s="56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</row>
    <row r="39" spans="1:26" s="512" customFormat="1" ht="18.75">
      <c r="A39" s="230" t="s">
        <v>276</v>
      </c>
      <c r="B39" s="230" t="s">
        <v>276</v>
      </c>
      <c r="C39" s="230" t="s">
        <v>279</v>
      </c>
      <c r="D39" s="231">
        <f>(XPLG11!D38)</f>
        <v>20</v>
      </c>
      <c r="E39" s="210">
        <f>(XPLG11!E38)</f>
        <v>124.35464999999996</v>
      </c>
      <c r="F39" s="211">
        <f>D39*E39</f>
        <v>2487.0929999999994</v>
      </c>
      <c r="G39" s="494"/>
      <c r="H39" s="387">
        <v>107.3</v>
      </c>
      <c r="I39" s="212">
        <f>D39*H39</f>
        <v>2146</v>
      </c>
      <c r="J39" s="213">
        <f>I39-F39</f>
        <v>-341.09299999999939</v>
      </c>
      <c r="K39" s="215">
        <f>J39/F39</f>
        <v>-0.13714525351484624</v>
      </c>
      <c r="L39" s="380">
        <f>(DIVIDENDO!E50)</f>
        <v>325.39</v>
      </c>
      <c r="M39" s="104"/>
      <c r="N39" s="104"/>
      <c r="O39" s="241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</row>
    <row r="40" spans="1:26" s="512" customFormat="1" ht="18.75">
      <c r="A40" s="230" t="s">
        <v>276</v>
      </c>
      <c r="B40" s="230" t="s">
        <v>276</v>
      </c>
      <c r="C40" s="230" t="s">
        <v>280</v>
      </c>
      <c r="D40" s="231">
        <f>(KNRI11!D37)</f>
        <v>7</v>
      </c>
      <c r="E40" s="210">
        <f>(KNRI11!E37)</f>
        <v>150.90071428571429</v>
      </c>
      <c r="F40" s="211">
        <f>D40*E40</f>
        <v>1056.3050000000001</v>
      </c>
      <c r="G40" s="494"/>
      <c r="H40" s="387">
        <v>162.59</v>
      </c>
      <c r="I40" s="212">
        <f>D40*H40</f>
        <v>1138.1300000000001</v>
      </c>
      <c r="J40" s="213">
        <f>I40-F40</f>
        <v>81.825000000000045</v>
      </c>
      <c r="K40" s="215">
        <f>J40/F40</f>
        <v>7.746342202299529E-2</v>
      </c>
      <c r="L40" s="380">
        <f>(DIVIDENDO!E51)</f>
        <v>95.17000000000003</v>
      </c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</row>
    <row r="41" spans="1:26" s="512" customFormat="1" ht="18.75">
      <c r="A41" s="254" t="s">
        <v>276</v>
      </c>
      <c r="B41" s="254" t="s">
        <v>276</v>
      </c>
      <c r="C41" s="230" t="s">
        <v>281</v>
      </c>
      <c r="D41" s="232">
        <f>(XPML11!D37)</f>
        <v>9</v>
      </c>
      <c r="E41" s="233">
        <f>(XPML11!E37)</f>
        <v>107.83666666666667</v>
      </c>
      <c r="F41" s="234">
        <f>D41*E41</f>
        <v>970.53000000000009</v>
      </c>
      <c r="G41" s="494"/>
      <c r="H41" s="387">
        <v>117.85</v>
      </c>
      <c r="I41" s="235">
        <f>D41*H41</f>
        <v>1060.6499999999999</v>
      </c>
      <c r="J41" s="236">
        <f>I41-F41</f>
        <v>90.119999999999777</v>
      </c>
      <c r="K41" s="237">
        <f>J41/F41</f>
        <v>9.2856480479737644E-2</v>
      </c>
      <c r="L41" s="380">
        <f>(DIVIDENDO!E52)</f>
        <v>80.269999999999982</v>
      </c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</row>
    <row r="42" spans="1:26" s="512" customFormat="1" ht="18.75">
      <c r="A42" s="254" t="s">
        <v>276</v>
      </c>
      <c r="B42" s="590" t="s">
        <v>276</v>
      </c>
      <c r="C42" s="230" t="s">
        <v>282</v>
      </c>
      <c r="D42" s="232">
        <f>(IRDM11!D39)</f>
        <v>14</v>
      </c>
      <c r="E42" s="233">
        <f>(IRDM11!E39)</f>
        <v>102.57321428571427</v>
      </c>
      <c r="F42" s="234">
        <f>D42*E42</f>
        <v>1436.0249999999999</v>
      </c>
      <c r="G42" s="494">
        <v>78</v>
      </c>
      <c r="H42" s="387">
        <v>77.91</v>
      </c>
      <c r="I42" s="235">
        <f>D42*H42</f>
        <v>1090.74</v>
      </c>
      <c r="J42" s="236">
        <f>I42-F42</f>
        <v>-345.28499999999985</v>
      </c>
      <c r="K42" s="237">
        <f>J42/F42</f>
        <v>-0.24044497832558617</v>
      </c>
      <c r="L42" s="380">
        <f>(DIVIDENDO!E53)</f>
        <v>234.42</v>
      </c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</row>
    <row r="43" spans="1:26" s="512" customFormat="1" ht="18.75">
      <c r="A43" s="254" t="s">
        <v>276</v>
      </c>
      <c r="B43" s="254" t="s">
        <v>276</v>
      </c>
      <c r="C43" s="254" t="s">
        <v>283</v>
      </c>
      <c r="D43" s="232">
        <f>(HGLG11!D37)</f>
        <v>4</v>
      </c>
      <c r="E43" s="233">
        <f>(HGLG11!E37)</f>
        <v>164.82249999999999</v>
      </c>
      <c r="F43" s="234">
        <f>D43*E43</f>
        <v>659.29</v>
      </c>
      <c r="G43" s="494"/>
      <c r="H43" s="387">
        <v>161</v>
      </c>
      <c r="I43" s="346">
        <f>D43*H43</f>
        <v>644</v>
      </c>
      <c r="J43" s="236">
        <f>I43-F43</f>
        <v>-15.289999999999964</v>
      </c>
      <c r="K43" s="237">
        <f>J43/F43</f>
        <v>-2.3191615222436204E-2</v>
      </c>
      <c r="L43" s="380">
        <f>(DIVIDENDO!E54)</f>
        <v>69.65000000000002</v>
      </c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</row>
    <row r="44" spans="1:26" ht="18.75">
      <c r="A44" s="510" t="s">
        <v>276</v>
      </c>
      <c r="B44" s="510" t="s">
        <v>276</v>
      </c>
      <c r="C44" s="510" t="s">
        <v>284</v>
      </c>
      <c r="D44" s="480">
        <f>VGHF11!D37</f>
        <v>94</v>
      </c>
      <c r="E44" s="481">
        <f>VGHF11!E37</f>
        <v>9.4799999999999986</v>
      </c>
      <c r="F44" s="234">
        <f>D44*E44</f>
        <v>891.11999999999989</v>
      </c>
      <c r="G44" s="554">
        <v>9</v>
      </c>
      <c r="H44" s="555">
        <v>9.44</v>
      </c>
      <c r="I44" s="346">
        <f>D44*H44</f>
        <v>887.3599999999999</v>
      </c>
      <c r="J44" s="236">
        <f>I44-F44</f>
        <v>-3.7599999999999909</v>
      </c>
      <c r="K44" s="237">
        <f>J44/F44</f>
        <v>-4.219409282700412E-3</v>
      </c>
      <c r="L44" s="380">
        <f>(DIVIDENDO!E55)</f>
        <v>118.28000000000002</v>
      </c>
    </row>
    <row r="45" spans="1:26" s="512" customFormat="1" ht="18.75">
      <c r="A45" s="511" t="s">
        <v>285</v>
      </c>
      <c r="B45" s="510" t="s">
        <v>276</v>
      </c>
      <c r="C45" s="511" t="s">
        <v>286</v>
      </c>
      <c r="D45" s="347">
        <f>XPCA11!D37</f>
        <v>95</v>
      </c>
      <c r="E45" s="348">
        <f>XPCA11!E37</f>
        <v>9.523789473684209</v>
      </c>
      <c r="F45" s="556">
        <f>D45*E45</f>
        <v>904.75999999999988</v>
      </c>
      <c r="G45" s="557">
        <v>9</v>
      </c>
      <c r="H45" s="558">
        <v>9.0299999999999994</v>
      </c>
      <c r="I45" s="556">
        <f>D45*H45</f>
        <v>857.84999999999991</v>
      </c>
      <c r="J45" s="559">
        <f>I45-F45</f>
        <v>-46.909999999999968</v>
      </c>
      <c r="K45" s="560">
        <f>J45/F45</f>
        <v>-5.1848003890534476E-2</v>
      </c>
      <c r="L45" s="561">
        <f>(DIVIDENDO!E56)</f>
        <v>61.31</v>
      </c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</row>
    <row r="46" spans="1:26" s="512" customFormat="1" ht="18.75">
      <c r="A46" s="511" t="s">
        <v>287</v>
      </c>
      <c r="B46" s="511" t="s">
        <v>287</v>
      </c>
      <c r="C46" s="594" t="s">
        <v>167</v>
      </c>
      <c r="D46" s="563">
        <f>BTC!D37</f>
        <v>2.5481000000000002E-3</v>
      </c>
      <c r="E46" s="348">
        <f>BTC!E37</f>
        <v>106431.29543973941</v>
      </c>
      <c r="F46" s="556">
        <f>D46*E46</f>
        <v>271.19758390999999</v>
      </c>
      <c r="G46" s="557"/>
      <c r="H46" s="575">
        <v>0</v>
      </c>
      <c r="I46" s="556">
        <f>D46*H46</f>
        <v>0</v>
      </c>
      <c r="J46" s="559">
        <f>I46-F46</f>
        <v>-271.19758390999999</v>
      </c>
      <c r="K46" s="560">
        <v>0</v>
      </c>
      <c r="L46" s="561"/>
      <c r="M46" s="104"/>
      <c r="N46" s="513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</row>
    <row r="47" spans="1:26" s="512" customFormat="1" ht="31.5">
      <c r="A47" s="327"/>
      <c r="B47" s="33"/>
      <c r="C47" s="708" t="s">
        <v>26</v>
      </c>
      <c r="D47" s="710">
        <f>SUM(D2:D44)</f>
        <v>3549</v>
      </c>
      <c r="E47" s="493"/>
      <c r="F47" s="239">
        <f>COUNTIF(F2:F41,"&gt;1000")</f>
        <v>17</v>
      </c>
      <c r="G47" s="203" t="s">
        <v>288</v>
      </c>
      <c r="H47" s="203" t="s">
        <v>288</v>
      </c>
      <c r="I47" s="239">
        <f>COUNTIF(I2:I41,"&gt;1000")</f>
        <v>13</v>
      </c>
      <c r="J47" s="514"/>
      <c r="K47" s="257" t="s">
        <v>289</v>
      </c>
      <c r="L47" s="486">
        <f>(DIVIDENDO!E59)</f>
        <v>6857.2199999999993</v>
      </c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</row>
    <row r="48" spans="1:26" s="512" customFormat="1" ht="20.25" customHeight="1">
      <c r="A48" s="327"/>
      <c r="B48" s="33"/>
      <c r="C48" s="709"/>
      <c r="D48" s="711"/>
      <c r="E48" s="104"/>
      <c r="F48" s="38">
        <v>120000</v>
      </c>
      <c r="G48" s="496">
        <f>SUM(F2:F46)</f>
        <v>51237.205175910807</v>
      </c>
      <c r="H48" s="566">
        <f>SUM(I2:I45)+L47</f>
        <v>50501.829999999987</v>
      </c>
      <c r="I48" s="564">
        <f>H48-G48</f>
        <v>-735.37517591081996</v>
      </c>
      <c r="J48" s="568">
        <f>I48/G48</f>
        <v>-1.4352367061905182E-2</v>
      </c>
      <c r="K48" s="41"/>
      <c r="L48" s="522">
        <f>SUM(L37:L45)</f>
        <v>2081.9900000000002</v>
      </c>
      <c r="M48" s="523" t="s">
        <v>290</v>
      </c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</row>
    <row r="49" spans="1:25" s="512" customFormat="1" ht="21">
      <c r="A49" s="104"/>
      <c r="B49" s="104"/>
      <c r="C49" s="712" t="s">
        <v>291</v>
      </c>
      <c r="D49" s="712"/>
      <c r="E49" s="104"/>
      <c r="F49" s="39" t="s">
        <v>292</v>
      </c>
      <c r="G49" s="495" t="s">
        <v>293</v>
      </c>
      <c r="H49" s="567" t="s">
        <v>294</v>
      </c>
      <c r="I49" s="565" t="s">
        <v>295</v>
      </c>
      <c r="J49" s="240"/>
      <c r="K49" s="42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</row>
    <row r="50" spans="1:25" s="512" customFormat="1" ht="20.25">
      <c r="A50" s="104"/>
      <c r="B50" s="104"/>
      <c r="C50" s="707">
        <v>119</v>
      </c>
      <c r="D50" s="707"/>
      <c r="E50" s="104"/>
      <c r="F50" s="324">
        <f>(F48-G48)</f>
        <v>68762.794824089186</v>
      </c>
      <c r="G50" s="34"/>
      <c r="H50" s="206"/>
      <c r="I50" s="35"/>
      <c r="J50" s="36"/>
      <c r="K50" s="36"/>
      <c r="L50" s="104"/>
      <c r="M50" s="30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</row>
    <row r="51" spans="1:25" s="512" customFormat="1" ht="18.75">
      <c r="A51" s="515"/>
      <c r="B51" s="37"/>
      <c r="C51" s="516"/>
      <c r="D51" s="104"/>
      <c r="E51" s="104"/>
      <c r="F51" s="39" t="s">
        <v>296</v>
      </c>
      <c r="G51" s="35"/>
      <c r="H51" s="35"/>
      <c r="I51" s="104"/>
      <c r="J51" s="104"/>
      <c r="K51" s="104"/>
      <c r="L51" s="104"/>
      <c r="M51" s="30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</row>
    <row r="52" spans="1:25" s="512" customFormat="1" ht="18.75">
      <c r="A52" s="104"/>
      <c r="B52" s="104"/>
      <c r="C52" s="104"/>
      <c r="D52" s="517"/>
      <c r="E52" s="104"/>
      <c r="F52" s="39"/>
      <c r="G52" s="35"/>
      <c r="H52" s="104"/>
      <c r="I52" s="104"/>
      <c r="J52" s="492"/>
      <c r="K52" s="104"/>
      <c r="L52" s="104"/>
      <c r="M52" s="30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</row>
    <row r="53" spans="1:25" s="512" customFormat="1" ht="15">
      <c r="A53" s="104"/>
      <c r="B53" s="104"/>
      <c r="C53" s="104"/>
      <c r="D53" s="104"/>
      <c r="E53" s="104"/>
      <c r="F53" s="104"/>
      <c r="G53" s="518"/>
      <c r="H53" s="104"/>
      <c r="I53" s="104"/>
      <c r="J53" s="104"/>
      <c r="K53" s="104"/>
      <c r="L53" s="104"/>
      <c r="M53" s="30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</row>
    <row r="54" spans="1:25" s="512" customFormat="1" ht="15">
      <c r="A54" s="104"/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519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</row>
    <row r="55" spans="1:25" s="512" customFormat="1" ht="15">
      <c r="A55" s="104"/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31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</row>
    <row r="56" spans="1:25" s="512" customFormat="1" ht="16.5" customHeight="1">
      <c r="A56" s="104"/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</row>
    <row r="57" spans="1:25" s="512" customFormat="1" ht="20.25" customHeight="1">
      <c r="A57" s="104"/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</row>
    <row r="58" spans="1:25" s="512" customFormat="1" ht="15">
      <c r="A58" s="104"/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</row>
    <row r="59" spans="1:25" ht="21" customHeight="1"/>
    <row r="60" spans="1:25" ht="19.5" customHeight="1"/>
    <row r="61" spans="1:25" ht="15"/>
    <row r="62" spans="1:25" ht="15"/>
    <row r="63" spans="1:25" ht="15"/>
    <row r="64" spans="1:25" ht="15"/>
    <row r="65" ht="15"/>
    <row r="66" ht="15"/>
    <row r="67" ht="15"/>
    <row r="68" ht="15"/>
    <row r="69" ht="15"/>
    <row r="70" ht="15"/>
    <row r="71" ht="15"/>
    <row r="72" ht="15"/>
    <row r="73" ht="15"/>
    <row r="74" ht="15"/>
    <row r="75" ht="15" hidden="1" customHeight="1"/>
    <row r="76" ht="15"/>
    <row r="77" ht="15"/>
    <row r="78" ht="15"/>
    <row r="79" ht="15"/>
    <row r="80" ht="15"/>
    <row r="81" ht="15"/>
    <row r="82" ht="15" hidden="1" customHeight="1"/>
    <row r="83" ht="15"/>
    <row r="84" ht="15"/>
    <row r="85" ht="15"/>
    <row r="88" ht="15"/>
    <row r="89" ht="15"/>
  </sheetData>
  <mergeCells count="7">
    <mergeCell ref="N2:N3"/>
    <mergeCell ref="N4:N5"/>
    <mergeCell ref="C50:D50"/>
    <mergeCell ref="C47:C48"/>
    <mergeCell ref="D47:D48"/>
    <mergeCell ref="C49:D49"/>
    <mergeCell ref="M25:N25"/>
  </mergeCells>
  <conditionalFormatting sqref="D2">
    <cfRule type="iconSet" priority="1425">
      <iconSet iconSet="5Arrows">
        <cfvo type="percent" val="0"/>
        <cfvo type="num" val="10"/>
        <cfvo type="num" val="40"/>
        <cfvo type="num" val="50" gte="0"/>
        <cfvo type="num" val="100"/>
      </iconSet>
    </cfRule>
    <cfRule type="colorScale" priority="1426">
      <colorScale>
        <cfvo type="min"/>
        <cfvo type="percentile" val="60"/>
        <color rgb="FFFF0000"/>
        <color rgb="FF00B050"/>
      </colorScale>
    </cfRule>
  </conditionalFormatting>
  <conditionalFormatting sqref="D3:D46">
    <cfRule type="iconSet" priority="1512">
      <iconSet iconSet="5Arrows">
        <cfvo type="percent" val="0"/>
        <cfvo type="num" val="10"/>
        <cfvo type="num" val="40"/>
        <cfvo type="num" val="50" gte="0"/>
        <cfvo type="num" val="100"/>
      </iconSet>
    </cfRule>
    <cfRule type="colorScale" priority="1513">
      <colorScale>
        <cfvo type="min"/>
        <cfvo type="percentile" val="60"/>
        <color rgb="FFFF0000"/>
        <color rgb="FF00B050"/>
      </colorScale>
    </cfRule>
  </conditionalFormatting>
  <conditionalFormatting sqref="F2:F46">
    <cfRule type="cellIs" dxfId="33" priority="1516" operator="lessThan">
      <formula>1000</formula>
    </cfRule>
    <cfRule type="dataBar" priority="15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{ADC47441-7309-44BF-B015-F75BB0E7CAF5}</x14:id>
        </ext>
      </extLst>
    </cfRule>
  </conditionalFormatting>
  <conditionalFormatting sqref="G48">
    <cfRule type="iconSet" priority="79">
      <iconSet iconSet="5Arrows">
        <cfvo type="percent" val="0"/>
        <cfvo type="num" val="20000"/>
        <cfvo type="num" val="30000"/>
        <cfvo type="num" val="40000"/>
        <cfvo type="num" val="50000"/>
      </iconSet>
    </cfRule>
    <cfRule type="cellIs" dxfId="32" priority="81" operator="lessThan">
      <formula>50000</formula>
    </cfRule>
    <cfRule type="cellIs" dxfId="31" priority="82" operator="greaterThanOrEqual">
      <formula>50000</formula>
    </cfRule>
  </conditionalFormatting>
  <conditionalFormatting sqref="H2:H46">
    <cfRule type="expression" dxfId="30" priority="1423">
      <formula>E2&gt;H2</formula>
    </cfRule>
    <cfRule type="expression" dxfId="29" priority="1424">
      <formula>E2&lt;=H2</formula>
    </cfRule>
  </conditionalFormatting>
  <conditionalFormatting sqref="H48">
    <cfRule type="expression" dxfId="28" priority="70">
      <formula>"&gt;50.000"</formula>
    </cfRule>
    <cfRule type="expression" dxfId="27" priority="71">
      <formula>"&lt;50.000"</formula>
    </cfRule>
  </conditionalFormatting>
  <conditionalFormatting sqref="I2"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{F44A169B-0C62-4782-ACA4-87271398E651}</x14:id>
        </ext>
      </extLst>
    </cfRule>
  </conditionalFormatting>
  <conditionalFormatting sqref="I2:I46">
    <cfRule type="dataBar" priority="15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{30E3D47B-5E24-4149-82DC-E8F19AF0ABD0}</x14:id>
        </ext>
      </extLst>
    </cfRule>
    <cfRule type="dataBar" priority="15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{1FB86F55-93AA-42AA-9B23-1453BED46554}</x14:id>
        </ext>
      </extLst>
    </cfRule>
  </conditionalFormatting>
  <conditionalFormatting sqref="I48">
    <cfRule type="cellIs" dxfId="26" priority="85" operator="lessThan">
      <formula>0</formula>
    </cfRule>
    <cfRule type="cellIs" dxfId="25" priority="86" operator="greaterThan">
      <formula>0</formula>
    </cfRule>
  </conditionalFormatting>
  <conditionalFormatting sqref="I51:I1048576 J1">
    <cfRule type="dataBar" priority="100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{C45DD353-A421-4139-8A46-6283003236AC}</x14:id>
        </ext>
      </extLst>
    </cfRule>
  </conditionalFormatting>
  <conditionalFormatting sqref="J1:J46">
    <cfRule type="cellIs" dxfId="24" priority="88" operator="lessThan">
      <formula>0</formula>
    </cfRule>
  </conditionalFormatting>
  <conditionalFormatting sqref="J2:J46">
    <cfRule type="cellIs" dxfId="23" priority="63" operator="greaterThan">
      <formula>300</formula>
    </cfRule>
    <cfRule type="cellIs" dxfId="22" priority="87" operator="greaterThan">
      <formula>0</formula>
    </cfRule>
  </conditionalFormatting>
  <conditionalFormatting sqref="K1 K47:L47 J48:K1048576">
    <cfRule type="cellIs" dxfId="21" priority="101" operator="lessThan">
      <formula>0</formula>
    </cfRule>
    <cfRule type="cellIs" priority="102" operator="lessThan">
      <formula>0</formula>
    </cfRule>
  </conditionalFormatting>
  <conditionalFormatting sqref="K2:K46">
    <cfRule type="cellIs" dxfId="20" priority="2" operator="greaterThanOrEqual">
      <formula>0.5</formula>
    </cfRule>
    <cfRule type="cellIs" dxfId="19" priority="4" operator="lessThan">
      <formula>-0.5</formula>
    </cfRule>
    <cfRule type="cellIs" dxfId="18" priority="26" operator="greaterThan">
      <formula>0.2</formula>
    </cfRule>
    <cfRule type="cellIs" dxfId="17" priority="28" operator="lessThan">
      <formula>-0.3</formula>
    </cfRule>
  </conditionalFormatting>
  <conditionalFormatting sqref="L2:L46">
    <cfRule type="cellIs" dxfId="16" priority="59" operator="between">
      <formula>49</formula>
      <formula>99</formula>
    </cfRule>
    <cfRule type="cellIs" dxfId="15" priority="60" operator="between">
      <formula>0</formula>
      <formula>49</formula>
    </cfRule>
    <cfRule type="cellIs" dxfId="14" priority="61" operator="greaterThan">
      <formula>100</formula>
    </cfRule>
  </conditionalFormatting>
  <conditionalFormatting sqref="N30">
    <cfRule type="cellIs" dxfId="13" priority="57" operator="lessThan">
      <formula>0</formula>
    </cfRule>
    <cfRule type="cellIs" dxfId="12" priority="58" operator="greaterThan">
      <formula>0</formula>
    </cfRule>
  </conditionalFormatting>
  <conditionalFormatting sqref="N32">
    <cfRule type="cellIs" dxfId="11" priority="6" operator="lessThan">
      <formula>100</formula>
    </cfRule>
    <cfRule type="cellIs" dxfId="10" priority="7" operator="greaterThan">
      <formula>100</formula>
    </cfRule>
  </conditionalFormatting>
  <conditionalFormatting sqref="L2:L45">
    <cfRule type="cellIs" dxfId="9" priority="1" operator="greaterThan">
      <formula>500</formula>
    </cfRule>
  </conditionalFormatting>
  <dataValidations count="1">
    <dataValidation type="list" allowBlank="1" showInputMessage="1" showErrorMessage="1" sqref="N26" xr:uid="{00000000-0002-0000-2F00-000000000000}">
      <formula1>$C$2:$C$45</formula1>
    </dataValidation>
  </dataValidations>
  <hyperlinks>
    <hyperlink ref="C2" location="ABEV3!A1" display="ABEV3!A1" xr:uid="{00000000-0004-0000-2F00-000000000000}"/>
    <hyperlink ref="L1" location="DIVIDENDO!A1" display="DIVIDENDO" xr:uid="{00000000-0004-0000-2F00-000001000000}"/>
    <hyperlink ref="M1" location="FIIs!A1" display="FII" xr:uid="{00000000-0004-0000-2F00-000002000000}"/>
    <hyperlink ref="N1" location="MOLDE!A1" display="MODELO" xr:uid="{00000000-0004-0000-2F00-000003000000}"/>
    <hyperlink ref="C13" location="FLRY3!A1" display="FLRY3!A1" xr:uid="{00000000-0004-0000-2F00-000004000000}"/>
    <hyperlink ref="C28" location="BBSE3!A1" display="BBSE3" xr:uid="{00000000-0004-0000-2F00-000005000000}"/>
    <hyperlink ref="C9" location="SLCE3!A1" display="SLCE3" xr:uid="{00000000-0004-0000-2F00-000006000000}"/>
    <hyperlink ref="C43" location="HGLG11!A1" display="HGLG11" xr:uid="{00000000-0004-0000-2F00-000007000000}"/>
    <hyperlink ref="C44" location="VGHF11!A1" display="VGHF11" xr:uid="{00000000-0004-0000-2F00-000008000000}"/>
    <hyperlink ref="C33" location="SYNE3!A1" display="SYNE3*" xr:uid="{00000000-0004-0000-2F00-000009000000}"/>
    <hyperlink ref="C22" location="CMIN3!A1" display="CMIN3" xr:uid="{00000000-0004-0000-2F00-00000A000000}"/>
    <hyperlink ref="C20" location="SBSP3!A1" display="SBSP3" xr:uid="{00000000-0004-0000-2F00-00000B000000}"/>
    <hyperlink ref="C7" location="KEPL3!A1" display="KEPL3" xr:uid="{00000000-0004-0000-2F00-00000C000000}"/>
    <hyperlink ref="C6" location="SMTO3!A1" display="SMOT3" xr:uid="{00000000-0004-0000-2F00-00000D000000}"/>
    <hyperlink ref="C5" location="MRFG3!A1" display="MRFG3" xr:uid="{00000000-0004-0000-2F00-00000E000000}"/>
    <hyperlink ref="C42" location="IRDM11!A1" display="IRDM11!A1" xr:uid="{00000000-0004-0000-2F00-00000F000000}"/>
    <hyperlink ref="C8" location="AGRO3!A1" display="AGRO3!A1" xr:uid="{00000000-0004-0000-2F00-000010000000}"/>
    <hyperlink ref="C25" location="VIVT3!A1" display="VIVT3!A1" xr:uid="{00000000-0004-0000-2F00-000011000000}"/>
    <hyperlink ref="C12" location="ITSA4!A1" display="ITSA4!A1" xr:uid="{00000000-0004-0000-2F00-000012000000}"/>
    <hyperlink ref="C16" location="ALUP4!A1" display="ALUP4!A1" xr:uid="{00000000-0004-0000-2F00-000013000000}"/>
    <hyperlink ref="C15" location="TAEE4!A1" display="TAEE4!A1" xr:uid="{00000000-0004-0000-2F00-000014000000}"/>
    <hyperlink ref="C11" location="BBDC4!A1" display="BBDC4!A1" xr:uid="{00000000-0004-0000-2F00-000015000000}"/>
    <hyperlink ref="C10" location="ITUB4!A1" display="ITUB4!A1" xr:uid="{00000000-0004-0000-2F00-000016000000}"/>
    <hyperlink ref="C23" location="PMAM3!A1" display="PMAM3!A1" xr:uid="{00000000-0004-0000-2F00-000017000000}"/>
    <hyperlink ref="C29" location="IRBR3!A1" display="IRBR3!A1" xr:uid="{00000000-0004-0000-2F00-000019000000}"/>
    <hyperlink ref="C41" location="XPML11!A1" display="XPML11!A1" xr:uid="{00000000-0004-0000-2F00-00001A000000}"/>
    <hyperlink ref="C40" location="KNRI11!A1" display="KNRI11!A1" xr:uid="{00000000-0004-0000-2F00-00001B000000}"/>
    <hyperlink ref="C39" location="XPLG11!A1" display="XPLG11!A1" xr:uid="{00000000-0004-0000-2F00-00001C000000}"/>
    <hyperlink ref="C38" location="BCFF11!A1" display="BCFF11!A1" xr:uid="{00000000-0004-0000-2F00-00001D000000}"/>
    <hyperlink ref="C37" location="BRCR11!A1" display="BRCR11!A1" xr:uid="{00000000-0004-0000-2F00-00001E000000}"/>
    <hyperlink ref="C36" location="IVVB11!A1" display="IVVB11!A1" xr:uid="{00000000-0004-0000-2F00-00001F000000}"/>
    <hyperlink ref="C35" location="GRND3!A1" display="GRND3!A1" xr:uid="{00000000-0004-0000-2F00-000020000000}"/>
    <hyperlink ref="C34" location="COGN3!A1" display="COGN3!A1" xr:uid="{00000000-0004-0000-2F00-000021000000}"/>
    <hyperlink ref="C32" location="MRVE3!A1" display="MRVE3!A1" xr:uid="{00000000-0004-0000-2F00-000022000000}"/>
    <hyperlink ref="C31" location="TCSA3!A1" display="TCSA3!A1" xr:uid="{00000000-0004-0000-2F00-000023000000}"/>
    <hyperlink ref="C30" location="EZTC3!A1" display="EZTC3!A1" xr:uid="{00000000-0004-0000-2F00-000024000000}"/>
    <hyperlink ref="C4" location="MDIA3!A1" display="MDIA3!A1" xr:uid="{00000000-0004-0000-2F00-000025000000}"/>
    <hyperlink ref="C3" location="CAML3!A1" display="CAML3!A1" xr:uid="{00000000-0004-0000-2F00-000026000000}"/>
    <hyperlink ref="C27" location="STBP3!A1" display="STBP3!A1" xr:uid="{00000000-0004-0000-2F00-000027000000}"/>
    <hyperlink ref="C21" location="WEGE3!B3" display="WEGE3!B3" xr:uid="{00000000-0004-0000-2F00-000028000000}"/>
    <hyperlink ref="C19" location="SAPR4!A1" display="SAPR4!A1" xr:uid="{00000000-0004-0000-2F00-000029000000}"/>
    <hyperlink ref="C18" location="EGIE3!A1" display="EGIE3!A1" xr:uid="{00000000-0004-0000-2F00-00002A000000}"/>
    <hyperlink ref="C17" location="TIET11!A1" display="TIET11!A1" xr:uid="{00000000-0004-0000-2F00-00002C000000}"/>
    <hyperlink ref="C14" location="ODPV3!A1" display="ODPV3!A1" xr:uid="{00000000-0004-0000-2F00-00002D000000}"/>
    <hyperlink ref="C26" location="JSLG3!A1" display="JSLG3!A1" xr:uid="{00000000-0004-0000-2F00-00002E000000}"/>
    <hyperlink ref="C45" location="'XPCA11'!A1" display="XPCA11" xr:uid="{CE31ACF7-C243-409C-A8EF-7CC7F2149B33}"/>
  </hyperlinks>
  <pageMargins left="0.511811024" right="0.511811024" top="0.78740157499999996" bottom="0.78740157499999996" header="0.31496062000000002" footer="0.31496062000000002"/>
  <pageSetup paperSize="12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C47441-7309-44BF-B015-F75BB0E7CAF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F2:F46</xm:sqref>
        </x14:conditionalFormatting>
        <x14:conditionalFormatting xmlns:xm="http://schemas.microsoft.com/office/excel/2006/main">
          <x14:cfRule type="dataBar" id="{F44A169B-0C62-4782-ACA4-87271398E6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</xm:sqref>
        </x14:conditionalFormatting>
        <x14:conditionalFormatting xmlns:xm="http://schemas.microsoft.com/office/excel/2006/main">
          <x14:cfRule type="dataBar" id="{30E3D47B-5E24-4149-82DC-E8F19AF0AB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FB86F55-93AA-42AA-9B23-1453BED465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I2:I46</xm:sqref>
        </x14:conditionalFormatting>
        <x14:conditionalFormatting xmlns:xm="http://schemas.microsoft.com/office/excel/2006/main">
          <x14:cfRule type="dataBar" id="{C45DD353-A421-4139-8A46-6283003236AC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I51:I1048576 J1</xm:sqref>
        </x14:conditionalFormatting>
      </x14:conditionalFormatting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816AF-B99E-49FA-8D81-2245ED77738B}">
  <sheetPr>
    <tabColor rgb="FFFFFF00"/>
  </sheetPr>
  <dimension ref="A1:J47"/>
  <sheetViews>
    <sheetView workbookViewId="0">
      <pane ySplit="2" topLeftCell="A3" activePane="bottomLeft" state="frozen"/>
      <selection pane="bottomLeft" activeCell="A2" sqref="A2"/>
    </sheetView>
  </sheetViews>
  <sheetFormatPr defaultColWidth="9.140625" defaultRowHeight="15"/>
  <cols>
    <col min="1" max="1" width="13.7109375" style="533" customWidth="1"/>
    <col min="2" max="2" width="18.5703125" style="533" bestFit="1" customWidth="1"/>
    <col min="3" max="3" width="22.140625" style="533" customWidth="1"/>
    <col min="4" max="4" width="10.85546875" style="533" customWidth="1"/>
    <col min="5" max="5" width="17.85546875" style="533" customWidth="1"/>
    <col min="6" max="6" width="19.7109375" style="533" customWidth="1"/>
    <col min="7" max="7" width="18.5703125" style="533" customWidth="1"/>
    <col min="8" max="8" width="13.7109375" style="533" customWidth="1"/>
    <col min="9" max="9" width="14.5703125" style="533" bestFit="1" customWidth="1"/>
    <col min="10" max="10" width="13.7109375" style="533" bestFit="1" customWidth="1"/>
    <col min="11" max="11" width="14.28515625" style="533" bestFit="1" customWidth="1"/>
    <col min="12" max="12" width="13.7109375" style="533" bestFit="1" customWidth="1"/>
    <col min="13" max="16384" width="9.140625" style="533"/>
  </cols>
  <sheetData>
    <row r="1" spans="1:10">
      <c r="I1" s="533" t="s">
        <v>297</v>
      </c>
      <c r="J1" s="533" t="s">
        <v>298</v>
      </c>
    </row>
    <row r="2" spans="1:10">
      <c r="A2" s="541" t="s">
        <v>299</v>
      </c>
      <c r="B2" s="534" t="s">
        <v>168</v>
      </c>
      <c r="C2" s="534" t="s">
        <v>293</v>
      </c>
      <c r="D2" s="534" t="s">
        <v>300</v>
      </c>
      <c r="E2" s="537" t="s">
        <v>301</v>
      </c>
      <c r="F2" s="537" t="s">
        <v>302</v>
      </c>
      <c r="G2" s="534" t="s">
        <v>176</v>
      </c>
      <c r="I2" s="539">
        <v>100</v>
      </c>
      <c r="J2" s="539">
        <f>I2+CARTEIRA!G48</f>
        <v>51337.205175910807</v>
      </c>
    </row>
    <row r="3" spans="1:10">
      <c r="B3" s="534" t="str">
        <f>CARTEIRA!B2</f>
        <v>AGRO</v>
      </c>
      <c r="C3" s="535">
        <f>CARTEIRA!F2</f>
        <v>3470.0000000000005</v>
      </c>
      <c r="D3" s="536">
        <f>CARTEIRA!F2/CARTEIRA!$G$48</f>
        <v>6.772422477156155E-2</v>
      </c>
      <c r="E3" s="538">
        <v>7.0000000000000007E-2</v>
      </c>
      <c r="F3" s="540">
        <f>($J$2*E3)-C3</f>
        <v>123.60436231375661</v>
      </c>
      <c r="G3" s="536">
        <f>CARTEIRA!K2</f>
        <v>-0.20979827089337186</v>
      </c>
    </row>
    <row r="4" spans="1:10">
      <c r="B4" s="534" t="str">
        <f>CARTEIRA!B3</f>
        <v>AGRO</v>
      </c>
      <c r="C4" s="535">
        <f>CARTEIRA!F3</f>
        <v>177.29999999999995</v>
      </c>
      <c r="D4" s="536">
        <f>CARTEIRA!F3/CARTEIRA!$G$48</f>
        <v>3.4603760956766162E-3</v>
      </c>
      <c r="E4" s="538">
        <v>0.01</v>
      </c>
      <c r="F4" s="540">
        <f>($J$2*E4)-C4</f>
        <v>336.07205175910815</v>
      </c>
      <c r="G4" s="536">
        <f>CARTEIRA!K3</f>
        <v>-7.3886068809926347E-2</v>
      </c>
    </row>
    <row r="5" spans="1:10">
      <c r="B5" s="534" t="str">
        <f>CARTEIRA!B4</f>
        <v>AGRO</v>
      </c>
      <c r="C5" s="535">
        <f>CARTEIRA!F4</f>
        <v>725.80000000000007</v>
      </c>
      <c r="D5" s="536">
        <f>CARTEIRA!F4/CARTEIRA!$G$48</f>
        <v>1.4165487705821145E-2</v>
      </c>
      <c r="E5" s="538">
        <v>0.02</v>
      </c>
      <c r="F5" s="540">
        <f>($J$2*E5)-C5</f>
        <v>300.94410351821614</v>
      </c>
      <c r="G5" s="536">
        <f>CARTEIRA!K4</f>
        <v>0.41361256544502606</v>
      </c>
    </row>
    <row r="6" spans="1:10">
      <c r="B6" s="534" t="str">
        <f>CARTEIRA!B5</f>
        <v>AGRO</v>
      </c>
      <c r="C6" s="535">
        <f>CARTEIRA!F5</f>
        <v>1813.1429999999998</v>
      </c>
      <c r="D6" s="536">
        <f>CARTEIRA!F5/CARTEIRA!$G$48</f>
        <v>3.5387234603741616E-2</v>
      </c>
      <c r="E6" s="538">
        <v>0.04</v>
      </c>
      <c r="F6" s="540">
        <f>($J$2*E6)-C6</f>
        <v>240.34520703643261</v>
      </c>
      <c r="G6" s="536">
        <f>CARTEIRA!K5</f>
        <v>-0.18842584396266585</v>
      </c>
    </row>
    <row r="7" spans="1:10">
      <c r="B7" s="534" t="str">
        <f>CARTEIRA!B6</f>
        <v>AGRO</v>
      </c>
      <c r="C7" s="535">
        <f>CARTEIRA!F6</f>
        <v>190.79</v>
      </c>
      <c r="D7" s="536">
        <f>CARTEIRA!F6/CARTEIRA!$G$48</f>
        <v>3.7236613383764341E-3</v>
      </c>
      <c r="E7" s="538">
        <v>0.01</v>
      </c>
      <c r="F7" s="540">
        <f>($J$2*E7)-C7</f>
        <v>322.58205175910814</v>
      </c>
      <c r="G7" s="536">
        <f>CARTEIRA!K6</f>
        <v>7.2435662246449095E-2</v>
      </c>
    </row>
    <row r="8" spans="1:10">
      <c r="B8" s="534" t="str">
        <f>CARTEIRA!B7</f>
        <v>AGRO</v>
      </c>
      <c r="C8" s="535">
        <f>CARTEIRA!F7</f>
        <v>493.34000000079999</v>
      </c>
      <c r="D8" s="536">
        <f>CARTEIRA!F7/CARTEIRA!$G$48</f>
        <v>9.6285501581718589E-3</v>
      </c>
      <c r="E8" s="538">
        <v>0.02</v>
      </c>
      <c r="F8" s="540">
        <f>($J$2*E8)-C8</f>
        <v>533.40410351741616</v>
      </c>
      <c r="G8" s="536">
        <f>CARTEIRA!K7</f>
        <v>-0.17876109782433414</v>
      </c>
    </row>
    <row r="9" spans="1:10">
      <c r="B9" s="534" t="str">
        <f>CARTEIRA!B8</f>
        <v>AGRO</v>
      </c>
      <c r="C9" s="535">
        <f>CARTEIRA!F8</f>
        <v>94.22</v>
      </c>
      <c r="D9" s="536">
        <f>CARTEIRA!F8/CARTEIRA!$G$48</f>
        <v>1.8388981146906422E-3</v>
      </c>
      <c r="E9" s="538">
        <v>0.01</v>
      </c>
      <c r="F9" s="540">
        <f>($J$2*E9)-C9</f>
        <v>419.15205175910808</v>
      </c>
      <c r="G9" s="536">
        <f>CARTEIRA!K8</f>
        <v>9.7856081511356385E-2</v>
      </c>
    </row>
    <row r="10" spans="1:10">
      <c r="B10" s="534" t="str">
        <f>CARTEIRA!B9</f>
        <v>AGRO</v>
      </c>
      <c r="C10" s="535">
        <f>CARTEIRA!F9</f>
        <v>342.89</v>
      </c>
      <c r="D10" s="536">
        <f>CARTEIRA!F9/CARTEIRA!$G$48</f>
        <v>6.6922073290837858E-3</v>
      </c>
      <c r="E10" s="538">
        <v>0.02</v>
      </c>
      <c r="F10" s="540">
        <f>($J$2*E10)-C10</f>
        <v>683.85410351821622</v>
      </c>
      <c r="G10" s="536">
        <f>CARTEIRA!K9</f>
        <v>-0.55857563650150188</v>
      </c>
    </row>
    <row r="11" spans="1:10">
      <c r="B11" s="534" t="str">
        <f>CARTEIRA!B10</f>
        <v>BANCO</v>
      </c>
      <c r="C11" s="535">
        <f>CARTEIRA!F10</f>
        <v>490.17999999999995</v>
      </c>
      <c r="D11" s="536">
        <f>CARTEIRA!F10/CARTEIRA!$G$48</f>
        <v>9.5668762243585111E-3</v>
      </c>
      <c r="E11" s="538">
        <v>0.02</v>
      </c>
      <c r="F11" s="540">
        <f>($J$2*E11)-C11</f>
        <v>536.56410351821626</v>
      </c>
      <c r="G11" s="536">
        <f>CARTEIRA!K10</f>
        <v>0.35909257823656637</v>
      </c>
    </row>
    <row r="12" spans="1:10">
      <c r="B12" s="534" t="str">
        <f>CARTEIRA!B11</f>
        <v>BANCO</v>
      </c>
      <c r="C12" s="535">
        <f>CARTEIRA!F11</f>
        <v>819.79</v>
      </c>
      <c r="D12" s="536">
        <f>CARTEIRA!F11/CARTEIRA!$G$48</f>
        <v>1.5999896894950558E-2</v>
      </c>
      <c r="E12" s="538">
        <v>0.02</v>
      </c>
      <c r="F12" s="540">
        <f>($J$2*E12)-C12</f>
        <v>206.95410351821624</v>
      </c>
      <c r="G12" s="536">
        <f>CARTEIRA!K11</f>
        <v>-0.13775479086107426</v>
      </c>
    </row>
    <row r="13" spans="1:10">
      <c r="B13" s="534" t="str">
        <f>CARTEIRA!B12</f>
        <v>BANCO</v>
      </c>
      <c r="C13" s="535">
        <f>CARTEIRA!F12</f>
        <v>5676.3265920000003</v>
      </c>
      <c r="D13" s="536">
        <f>CARTEIRA!F12/CARTEIRA!$G$48</f>
        <v>0.11078525014219018</v>
      </c>
      <c r="E13" s="538">
        <v>0.11</v>
      </c>
      <c r="F13" s="540">
        <f>($J$2*E13)-C13</f>
        <v>-29.234022649811777</v>
      </c>
      <c r="G13" s="536">
        <f>CARTEIRA!K12</f>
        <v>-0.27770188456415024</v>
      </c>
    </row>
    <row r="14" spans="1:10">
      <c r="B14" s="534" t="str">
        <f>CARTEIRA!B13</f>
        <v>SAÚDE</v>
      </c>
      <c r="C14" s="535">
        <f>CARTEIRA!F13</f>
        <v>100.31</v>
      </c>
      <c r="D14" s="536">
        <f>CARTEIRA!F13/CARTEIRA!$G$48</f>
        <v>1.9577570567248814E-3</v>
      </c>
      <c r="E14" s="538">
        <v>0.01</v>
      </c>
      <c r="F14" s="540">
        <f>($J$2*E14)-C14</f>
        <v>413.0620517591081</v>
      </c>
      <c r="G14" s="536">
        <f>CARTEIRA!K13</f>
        <v>0.10956036287508732</v>
      </c>
    </row>
    <row r="15" spans="1:10">
      <c r="B15" s="534" t="str">
        <f>CARTEIRA!B14</f>
        <v>SAÚDE</v>
      </c>
      <c r="C15" s="535">
        <f>CARTEIRA!F14</f>
        <v>1156.81</v>
      </c>
      <c r="D15" s="536">
        <f>CARTEIRA!F14/CARTEIRA!$G$48</f>
        <v>2.2577539036884756E-2</v>
      </c>
      <c r="E15" s="538">
        <v>0.03</v>
      </c>
      <c r="F15" s="540">
        <f>($J$2*E15)-C15</f>
        <v>383.30615527732425</v>
      </c>
      <c r="G15" s="536">
        <f>CARTEIRA!K14</f>
        <v>2.6962076745533022E-2</v>
      </c>
    </row>
    <row r="16" spans="1:10">
      <c r="B16" s="534" t="str">
        <f>CARTEIRA!B15</f>
        <v>ELETRICA</v>
      </c>
      <c r="C16" s="535">
        <f>CARTEIRA!F15</f>
        <v>167.54</v>
      </c>
      <c r="D16" s="536">
        <f>CARTEIRA!F15/CARTEIRA!$G$48</f>
        <v>3.2698895153393144E-3</v>
      </c>
      <c r="E16" s="538">
        <v>0.01</v>
      </c>
      <c r="F16" s="540">
        <f>($J$2*E16)-C16</f>
        <v>345.83205175910814</v>
      </c>
      <c r="G16" s="536">
        <f>CARTEIRA!K15</f>
        <v>0.12361227169631138</v>
      </c>
    </row>
    <row r="17" spans="2:7">
      <c r="B17" s="534" t="str">
        <f>CARTEIRA!B16</f>
        <v>ELETRICA</v>
      </c>
      <c r="C17" s="535">
        <f>CARTEIRA!F16</f>
        <v>78.400000000000006</v>
      </c>
      <c r="D17" s="536">
        <f>CARTEIRA!F16/CARTEIRA!$G$48</f>
        <v>1.5301381043488257E-3</v>
      </c>
      <c r="E17" s="538">
        <v>0.01</v>
      </c>
      <c r="F17" s="540">
        <f>($J$2*E17)-C17</f>
        <v>434.97205175910813</v>
      </c>
      <c r="G17" s="536">
        <f>CARTEIRA!K16</f>
        <v>0.33290816326530603</v>
      </c>
    </row>
    <row r="18" spans="2:7">
      <c r="B18" s="534" t="str">
        <f>CARTEIRA!B17</f>
        <v>ELETRICA</v>
      </c>
      <c r="C18" s="535">
        <f>CARTEIRA!F17</f>
        <v>1799.4699999999998</v>
      </c>
      <c r="D18" s="536">
        <f>CARTEIRA!F17/CARTEIRA!$G$48</f>
        <v>3.5120377737660469E-2</v>
      </c>
      <c r="E18" s="538">
        <v>0.05</v>
      </c>
      <c r="F18" s="540">
        <f>($J$2*E18)-C18</f>
        <v>767.39025879554083</v>
      </c>
      <c r="G18" s="536">
        <f>CARTEIRA!K17</f>
        <v>1.046419223438021E-2</v>
      </c>
    </row>
    <row r="19" spans="2:7">
      <c r="B19" s="534" t="str">
        <f>CARTEIRA!B18</f>
        <v>ELETRICA</v>
      </c>
      <c r="C19" s="535">
        <f>CARTEIRA!F18</f>
        <v>166.48000000000002</v>
      </c>
      <c r="D19" s="536">
        <f>CARTEIRA!F18/CARTEIRA!$G$48</f>
        <v>3.2492014236223535E-3</v>
      </c>
      <c r="E19" s="538">
        <v>0.02</v>
      </c>
      <c r="F19" s="540">
        <f>($J$2*E19)-C19</f>
        <v>860.26410351821619</v>
      </c>
      <c r="G19" s="536">
        <f>CARTEIRA!K18</f>
        <v>7.0879384911100324E-2</v>
      </c>
    </row>
    <row r="20" spans="2:7">
      <c r="B20" s="534" t="str">
        <f>CARTEIRA!B19</f>
        <v>SANEAMENTO</v>
      </c>
      <c r="C20" s="535">
        <f>CARTEIRA!F19</f>
        <v>651.73</v>
      </c>
      <c r="D20" s="536">
        <f>CARTEIRA!F19/CARTEIRA!$G$48</f>
        <v>1.2719858504429339E-2</v>
      </c>
      <c r="E20" s="538">
        <v>0.02</v>
      </c>
      <c r="F20" s="540">
        <f>($J$2*E20)-C20</f>
        <v>375.01410351821619</v>
      </c>
      <c r="G20" s="536">
        <f>CARTEIRA!K19</f>
        <v>0.25880349224372068</v>
      </c>
    </row>
    <row r="21" spans="2:7">
      <c r="B21" s="534" t="str">
        <f>CARTEIRA!B20</f>
        <v>SANEAMENTO</v>
      </c>
      <c r="C21" s="535">
        <f>CARTEIRA!F20</f>
        <v>204.53499999999997</v>
      </c>
      <c r="D21" s="536">
        <f>CARTEIRA!F20/CARTEIRA!$G$48</f>
        <v>3.9919234333289158E-3</v>
      </c>
      <c r="E21" s="538">
        <v>0.01</v>
      </c>
      <c r="F21" s="540">
        <f>($J$2*E21)-C21</f>
        <v>308.83705175910814</v>
      </c>
      <c r="G21" s="536">
        <f>CARTEIRA!K20</f>
        <v>1.1965922702715919</v>
      </c>
    </row>
    <row r="22" spans="2:7">
      <c r="B22" s="534" t="str">
        <f>CARTEIRA!B21</f>
        <v>INDUSTRICA</v>
      </c>
      <c r="C22" s="535">
        <f>CARTEIRA!F21</f>
        <v>493.41</v>
      </c>
      <c r="D22" s="536">
        <f>CARTEIRA!F21/CARTEIRA!$G$48</f>
        <v>9.6299163528922715E-3</v>
      </c>
      <c r="E22" s="538">
        <v>0.02</v>
      </c>
      <c r="F22" s="540">
        <f>($J$2*E22)-C22</f>
        <v>533.33410351821612</v>
      </c>
      <c r="G22" s="536">
        <f>CARTEIRA!K21</f>
        <v>0.18392411990028565</v>
      </c>
    </row>
    <row r="23" spans="2:7">
      <c r="B23" s="534" t="str">
        <f>CARTEIRA!B22</f>
        <v>MINERAÇÃO</v>
      </c>
      <c r="C23" s="535">
        <f>CARTEIRA!F22</f>
        <v>314.86</v>
      </c>
      <c r="D23" s="536">
        <f>CARTEIRA!F22/CARTEIRA!$G$48</f>
        <v>6.1451439226437657E-3</v>
      </c>
      <c r="E23" s="538">
        <v>0.02</v>
      </c>
      <c r="F23" s="540">
        <f>($J$2*E23)-C23</f>
        <v>711.88410351821619</v>
      </c>
      <c r="G23" s="536">
        <f>CARTEIRA!K22</f>
        <v>0.41396176078256991</v>
      </c>
    </row>
    <row r="24" spans="2:7">
      <c r="B24" s="534" t="str">
        <f>CARTEIRA!B23</f>
        <v>MINERAÇÃO</v>
      </c>
      <c r="C24" s="535">
        <f>CARTEIRA!F23</f>
        <v>1564.4299999999998</v>
      </c>
      <c r="D24" s="536">
        <f>CARTEIRA!F23/CARTEIRA!$G$48</f>
        <v>3.0533086155439197E-2</v>
      </c>
      <c r="E24" s="538">
        <v>0.04</v>
      </c>
      <c r="F24" s="540">
        <f>($J$2*E24)-C24</f>
        <v>489.05820703643258</v>
      </c>
      <c r="G24" s="536">
        <f>CARTEIRA!K23</f>
        <v>-0.64055918129925915</v>
      </c>
    </row>
    <row r="25" spans="2:7">
      <c r="B25" s="534" t="str">
        <f>CARTEIRA!B24</f>
        <v>MINERAÇÃO</v>
      </c>
      <c r="C25" s="535">
        <f>CARTEIRA!F24</f>
        <v>130.14000000000001</v>
      </c>
      <c r="D25" s="536">
        <f>CARTEIRA!F24/CARTEIRA!$G$48</f>
        <v>2.5399511849484207E-3</v>
      </c>
      <c r="E25" s="538">
        <v>0.05</v>
      </c>
      <c r="F25" s="540">
        <f>($J$2*E25)-C25</f>
        <v>2436.7202587955408</v>
      </c>
      <c r="G25" s="536">
        <f>CARTEIRA!K24</f>
        <v>0.17396649761794977</v>
      </c>
    </row>
    <row r="26" spans="2:7">
      <c r="B26" s="534" t="str">
        <f>CARTEIRA!B25</f>
        <v>TELEFONIA</v>
      </c>
      <c r="C26" s="535">
        <f>CARTEIRA!F25</f>
        <v>480.51000000000005</v>
      </c>
      <c r="D26" s="536">
        <f>CARTEIRA!F25/CARTEIRA!$G$48</f>
        <v>9.3781461801103871E-3</v>
      </c>
      <c r="E26" s="538">
        <v>0.02</v>
      </c>
      <c r="F26" s="540">
        <f>($J$2*E26)-C26</f>
        <v>546.23410351821622</v>
      </c>
      <c r="G26" s="536">
        <f>CARTEIRA!K25</f>
        <v>0.33807829181494659</v>
      </c>
    </row>
    <row r="27" spans="2:7">
      <c r="B27" s="534" t="str">
        <f>CARTEIRA!B26</f>
        <v>LOGISTICA</v>
      </c>
      <c r="C27" s="535">
        <f>CARTEIRA!F26</f>
        <v>139.5</v>
      </c>
      <c r="D27" s="536">
        <f>CARTEIRA!F26/CARTEIRA!$G$48</f>
        <v>2.7226309382227189E-3</v>
      </c>
      <c r="E27" s="538">
        <v>0.01</v>
      </c>
      <c r="F27" s="540">
        <f>($J$2*E27)-C27</f>
        <v>373.8720517591081</v>
      </c>
      <c r="G27" s="536">
        <f>CARTEIRA!K26</f>
        <v>0.68172043010752703</v>
      </c>
    </row>
    <row r="28" spans="2:7">
      <c r="B28" s="534" t="str">
        <f>CARTEIRA!B27</f>
        <v>LOGISTICA</v>
      </c>
      <c r="C28" s="535">
        <f>CARTEIRA!F27</f>
        <v>3856.56</v>
      </c>
      <c r="D28" s="536">
        <f>CARTEIRA!F27/CARTEIRA!$G$48</f>
        <v>7.526874244524881E-2</v>
      </c>
      <c r="E28" s="538">
        <v>0.08</v>
      </c>
      <c r="F28" s="540">
        <f>($J$2*E28)-C28</f>
        <v>250.41641407286488</v>
      </c>
      <c r="G28" s="536">
        <f>CARTEIRA!K27</f>
        <v>0.46031696641566583</v>
      </c>
    </row>
    <row r="29" spans="2:7">
      <c r="B29" s="534" t="str">
        <f>CARTEIRA!B28</f>
        <v>SEGURADORA</v>
      </c>
      <c r="C29" s="535">
        <f>CARTEIRA!F28</f>
        <v>171.68</v>
      </c>
      <c r="D29" s="536">
        <f>CARTEIRA!F28/CARTEIRA!$G$48</f>
        <v>3.3506901754414083E-3</v>
      </c>
      <c r="E29" s="538">
        <v>0.01</v>
      </c>
      <c r="F29" s="540">
        <f>($J$2*E29)-C29</f>
        <v>341.6920517591081</v>
      </c>
      <c r="G29" s="536">
        <f>CARTEIRA!K28</f>
        <v>0.16589002795899341</v>
      </c>
    </row>
    <row r="30" spans="2:7">
      <c r="B30" s="534" t="str">
        <f>CARTEIRA!B29</f>
        <v>SEGURADORA</v>
      </c>
      <c r="C30" s="535">
        <f>CARTEIRA!F29</f>
        <v>1467.22</v>
      </c>
      <c r="D30" s="536">
        <f>CARTEIRA!F29/CARTEIRA!$G$48</f>
        <v>2.8635832008452603E-2</v>
      </c>
      <c r="E30" s="538">
        <v>0.04</v>
      </c>
      <c r="F30" s="540">
        <f>($J$2*E30)-C30</f>
        <v>586.26820703643239</v>
      </c>
      <c r="G30" s="536">
        <f>CARTEIRA!K29</f>
        <v>-0.62745873147857856</v>
      </c>
    </row>
    <row r="31" spans="2:7">
      <c r="B31" s="534" t="str">
        <f>CARTEIRA!B30</f>
        <v>CONSTRUÇÃO</v>
      </c>
      <c r="C31" s="535">
        <f>CARTEIRA!F30</f>
        <v>1045.57</v>
      </c>
      <c r="D31" s="536">
        <f>CARTEIRA!F30/CARTEIRA!$G$48</f>
        <v>2.0406460430663284E-2</v>
      </c>
      <c r="E31" s="538">
        <v>0.02</v>
      </c>
      <c r="F31" s="540">
        <f>($J$2*E31)-C31</f>
        <v>-18.82589648178373</v>
      </c>
      <c r="G31" s="536">
        <f>CARTEIRA!K30</f>
        <v>-0.23505838920397476</v>
      </c>
    </row>
    <row r="32" spans="2:7">
      <c r="B32" s="534" t="str">
        <f>CARTEIRA!B31</f>
        <v>CONSTRUÇÃO</v>
      </c>
      <c r="C32" s="535">
        <f>CARTEIRA!F31</f>
        <v>2507.9700000000003</v>
      </c>
      <c r="D32" s="536">
        <f>CARTEIRA!F31/CARTEIRA!$G$48</f>
        <v>4.8948220173006693E-2</v>
      </c>
      <c r="E32" s="538">
        <v>0.05</v>
      </c>
      <c r="F32" s="540">
        <f>($J$2*E32)-C32</f>
        <v>58.890258795540376</v>
      </c>
      <c r="G32" s="536">
        <f>CARTEIRA!K31</f>
        <v>-0.57017029709286793</v>
      </c>
    </row>
    <row r="33" spans="2:7">
      <c r="B33" s="534" t="str">
        <f>CARTEIRA!B32</f>
        <v>CONSTRUÇÃO</v>
      </c>
      <c r="C33" s="535">
        <f>CARTEIRA!F32</f>
        <v>446.20999999999992</v>
      </c>
      <c r="D33" s="536">
        <f>CARTEIRA!F32/CARTEIRA!$G$48</f>
        <v>8.7087107594577724E-3</v>
      </c>
      <c r="E33" s="538">
        <v>0.02</v>
      </c>
      <c r="F33" s="540">
        <f>($J$2*E33)-C33</f>
        <v>580.53410351821628</v>
      </c>
      <c r="G33" s="536">
        <f>CARTEIRA!K32</f>
        <v>-0.13511575267250828</v>
      </c>
    </row>
    <row r="34" spans="2:7">
      <c r="B34" s="534" t="str">
        <f>CARTEIRA!B33</f>
        <v>CONSTRUÇÃO</v>
      </c>
      <c r="C34" s="535">
        <f>CARTEIRA!F33</f>
        <v>1722.79</v>
      </c>
      <c r="D34" s="536">
        <f>CARTEIRA!F33/CARTEIRA!$G$48</f>
        <v>3.362380898968257E-2</v>
      </c>
      <c r="E34" s="538">
        <v>0.04</v>
      </c>
      <c r="F34" s="540">
        <f>($J$2*E34)-C34</f>
        <v>330.69820703643245</v>
      </c>
      <c r="G34" s="536">
        <f>CARTEIRA!K33</f>
        <v>-0.66043452771376665</v>
      </c>
    </row>
    <row r="35" spans="2:7">
      <c r="B35" s="534" t="str">
        <f>CARTEIRA!B34</f>
        <v>EDUCAÇÃO</v>
      </c>
      <c r="C35" s="535">
        <f>CARTEIRA!F34</f>
        <v>1300.79</v>
      </c>
      <c r="D35" s="536">
        <f>CARTEIRA!F34/CARTEIRA!$G$48</f>
        <v>2.5387606438213122E-2</v>
      </c>
      <c r="E35" s="538">
        <v>0.04</v>
      </c>
      <c r="F35" s="540">
        <f>($J$2*E35)-C35</f>
        <v>752.69820703643245</v>
      </c>
      <c r="G35" s="536">
        <f>CARTEIRA!K34</f>
        <v>-0.41143458974930613</v>
      </c>
    </row>
    <row r="36" spans="2:7">
      <c r="B36" s="534" t="str">
        <f>CARTEIRA!B35</f>
        <v>VESTUARIO</v>
      </c>
      <c r="C36" s="535">
        <f>CARTEIRA!F35</f>
        <v>1266.3900000000001</v>
      </c>
      <c r="D36" s="536">
        <f>CARTEIRA!F35/CARTEIRA!$G$48</f>
        <v>2.4716219310794763E-2</v>
      </c>
      <c r="E36" s="538">
        <v>0.04</v>
      </c>
      <c r="F36" s="540">
        <f>($J$2*E36)-C36</f>
        <v>787.09820703643231</v>
      </c>
      <c r="G36" s="536">
        <f>CARTEIRA!K35</f>
        <v>-0.23499080062224126</v>
      </c>
    </row>
    <row r="37" spans="2:7">
      <c r="B37" s="534" t="str">
        <f>CARTEIRA!B36</f>
        <v>ETF</v>
      </c>
      <c r="C37" s="535">
        <f>CARTEIRA!F36</f>
        <v>139</v>
      </c>
      <c r="D37" s="536">
        <f>CARTEIRA!F36/CARTEIRA!$G$48</f>
        <v>2.7128724043939639E-3</v>
      </c>
      <c r="E37" s="538">
        <v>0.01</v>
      </c>
      <c r="F37" s="540">
        <f>($J$2*E37)-C37</f>
        <v>374.3720517591081</v>
      </c>
      <c r="G37" s="536">
        <f>CARTEIRA!K36</f>
        <v>0.84352517985611508</v>
      </c>
    </row>
    <row r="38" spans="2:7">
      <c r="B38" s="534" t="str">
        <f>CARTEIRA!C37</f>
        <v>BRCR11.SA</v>
      </c>
      <c r="C38" s="535">
        <f>CARTEIRA!F37</f>
        <v>3125.8999999999996</v>
      </c>
      <c r="D38" s="536">
        <f>CARTEIRA!F37/CARTEIRA!$G$48</f>
        <v>6.1008401790612163E-2</v>
      </c>
      <c r="E38" s="538">
        <v>7.0000000000000007E-2</v>
      </c>
      <c r="F38" s="540">
        <f>($J$2*E38)-C38</f>
        <v>467.70436231375743</v>
      </c>
      <c r="G38" s="536">
        <f>CARTEIRA!K37</f>
        <v>-0.2320931571707347</v>
      </c>
    </row>
    <row r="39" spans="2:7">
      <c r="B39" s="534" t="str">
        <f>CARTEIRA!C38</f>
        <v>BCFF11.SA</v>
      </c>
      <c r="C39" s="535">
        <f>CARTEIRA!F38</f>
        <v>3768.8999999999996</v>
      </c>
      <c r="D39" s="536">
        <f>CARTEIRA!F38/CARTEIRA!$G$48</f>
        <v>7.3557876294391436E-2</v>
      </c>
      <c r="E39" s="538">
        <v>7.0000000000000007E-2</v>
      </c>
      <c r="F39" s="540">
        <f>($J$2*E39)-C39</f>
        <v>-175.29563768624257</v>
      </c>
      <c r="G39" s="536">
        <f>CARTEIRA!K38</f>
        <v>-0.20934490169545492</v>
      </c>
    </row>
    <row r="40" spans="2:7">
      <c r="B40" s="534" t="str">
        <f>CARTEIRA!C39</f>
        <v>XPLG11.SA</v>
      </c>
      <c r="C40" s="535">
        <f>CARTEIRA!F39</f>
        <v>2487.0929999999994</v>
      </c>
      <c r="D40" s="536">
        <f>CARTEIRA!F39/CARTEIRA!$G$48</f>
        <v>4.8540762351520828E-2</v>
      </c>
      <c r="E40" s="538">
        <v>7.0000000000000007E-2</v>
      </c>
      <c r="F40" s="540">
        <f>($J$2*E40)-C40</f>
        <v>1106.5113623137577</v>
      </c>
      <c r="G40" s="536">
        <f>CARTEIRA!K39</f>
        <v>-0.13714525351484624</v>
      </c>
    </row>
    <row r="41" spans="2:7">
      <c r="B41" s="534" t="str">
        <f>CARTEIRA!C40</f>
        <v>KNRI11.SA</v>
      </c>
      <c r="C41" s="535">
        <f>CARTEIRA!F40</f>
        <v>1056.3050000000001</v>
      </c>
      <c r="D41" s="536">
        <f>CARTEIRA!F40/CARTEIRA!$G$48</f>
        <v>2.0615976151966663E-2</v>
      </c>
      <c r="E41" s="538">
        <v>0.03</v>
      </c>
      <c r="F41" s="540">
        <f>($J$2*E41)-C41</f>
        <v>483.81115527732413</v>
      </c>
      <c r="G41" s="536">
        <f>CARTEIRA!K40</f>
        <v>7.746342202299529E-2</v>
      </c>
    </row>
    <row r="42" spans="2:7">
      <c r="B42" s="534" t="str">
        <f>CARTEIRA!C41</f>
        <v>XPML11.SA</v>
      </c>
      <c r="C42" s="535">
        <f>CARTEIRA!F41</f>
        <v>970.53000000000009</v>
      </c>
      <c r="D42" s="536">
        <f>CARTEIRA!F41/CARTEIRA!$G$48</f>
        <v>1.8941899673643698E-2</v>
      </c>
      <c r="E42" s="538">
        <v>0.03</v>
      </c>
      <c r="F42" s="540">
        <f>($J$2*E42)-C42</f>
        <v>569.58615527732411</v>
      </c>
      <c r="G42" s="536">
        <f>CARTEIRA!K41</f>
        <v>9.2856480479737644E-2</v>
      </c>
    </row>
    <row r="43" spans="2:7">
      <c r="B43" s="534" t="str">
        <f>CARTEIRA!C42</f>
        <v>IRDM11.SA</v>
      </c>
      <c r="C43" s="535">
        <f>CARTEIRA!F42</f>
        <v>1436.0249999999999</v>
      </c>
      <c r="D43" s="536">
        <f>CARTEIRA!F42/CARTEIRA!$G$48</f>
        <v>2.8026997082876558E-2</v>
      </c>
      <c r="E43" s="538">
        <v>0.04</v>
      </c>
      <c r="F43" s="540">
        <f>($J$2*E43)-C43</f>
        <v>617.46320703643255</v>
      </c>
      <c r="G43" s="536">
        <f>CARTEIRA!K42</f>
        <v>-0.24044497832558617</v>
      </c>
    </row>
    <row r="44" spans="2:7">
      <c r="B44" s="534" t="str">
        <f>CARTEIRA!C43</f>
        <v>HGLG11.SA</v>
      </c>
      <c r="C44" s="535">
        <f>CARTEIRA!F43</f>
        <v>659.29</v>
      </c>
      <c r="D44" s="536">
        <f>CARTEIRA!F43/CARTEIRA!$G$48</f>
        <v>1.2867407535920118E-2</v>
      </c>
      <c r="E44" s="538">
        <v>0.02</v>
      </c>
      <c r="F44" s="540">
        <f>($J$2*E44)-C44</f>
        <v>367.45410351821624</v>
      </c>
      <c r="G44" s="536">
        <f>CARTEIRA!K43</f>
        <v>-2.3191615222436204E-2</v>
      </c>
    </row>
    <row r="45" spans="2:7" ht="16.5" thickTop="1" thickBot="1">
      <c r="B45" s="534" t="str">
        <f>CARTEIRA!C44</f>
        <v>VGHF11.SA</v>
      </c>
      <c r="C45" s="535">
        <f>CARTEIRA!F44</f>
        <v>891.11999999999989</v>
      </c>
      <c r="D45" s="536">
        <f>CARTEIRA!F44/CARTEIRA!$G$48</f>
        <v>1.7392049330960783E-2</v>
      </c>
      <c r="E45" s="538">
        <v>0.02</v>
      </c>
      <c r="F45" s="540">
        <f>($J$2*E45)-C45</f>
        <v>135.62410351821632</v>
      </c>
      <c r="G45" s="536">
        <f>CARTEIRA!K44</f>
        <v>-4.219409282700412E-3</v>
      </c>
    </row>
    <row r="46" spans="2:7" ht="16.5" thickTop="1" thickBot="1">
      <c r="B46" s="534" t="str">
        <f>CARTEIRA!C45</f>
        <v>XPCA11.SA</v>
      </c>
      <c r="C46" s="535">
        <f>CARTEIRA!F45</f>
        <v>904.75999999999988</v>
      </c>
      <c r="D46" s="536">
        <f>CARTEIRA!F45/CARTEIRA!$G$48</f>
        <v>1.7658262133809225E-2</v>
      </c>
      <c r="E46" s="538">
        <v>0.02</v>
      </c>
      <c r="F46" s="540">
        <f>($J$2*E46)-C46</f>
        <v>121.98410351821633</v>
      </c>
      <c r="G46" s="536">
        <f>CARTEIRA!K45</f>
        <v>-5.1848003890534476E-2</v>
      </c>
    </row>
    <row r="47" spans="2:7" ht="15.75" thickTop="1"/>
  </sheetData>
  <autoFilter ref="A2:G46" xr:uid="{747816AF-B99E-49FA-8D81-2245ED77738B}"/>
  <conditionalFormatting sqref="D3:D46">
    <cfRule type="cellIs" dxfId="8" priority="1" operator="lessThanOrEqual">
      <formula>0</formula>
    </cfRule>
  </conditionalFormatting>
  <conditionalFormatting sqref="G3:G46">
    <cfRule type="cellIs" dxfId="7" priority="3" operator="greaterThan">
      <formula>0.01</formula>
    </cfRule>
    <cfRule type="cellIs" dxfId="6" priority="4" operator="lessThan">
      <formula>0</formula>
    </cfRule>
  </conditionalFormatting>
  <hyperlinks>
    <hyperlink ref="A2" location="'CARTEIRA'!A1" display="Carteria" xr:uid="{6A2986F0-052E-46ED-8974-09FFD893DE0D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9FFF-071F-4D0F-AA79-0023750DC6D2}">
  <sheetPr>
    <tabColor rgb="FFFEA4EB"/>
  </sheetPr>
  <dimension ref="A2:H28"/>
  <sheetViews>
    <sheetView workbookViewId="0">
      <pane ySplit="4" topLeftCell="A15" activePane="bottomLeft" state="frozen"/>
      <selection pane="bottomLeft" activeCell="A2" sqref="A2"/>
    </sheetView>
  </sheetViews>
  <sheetFormatPr defaultRowHeight="15"/>
  <cols>
    <col min="1" max="1" width="9.7109375" bestFit="1" customWidth="1"/>
    <col min="2" max="2" width="11.7109375" bestFit="1" customWidth="1"/>
    <col min="4" max="4" width="10.28515625" bestFit="1" customWidth="1"/>
    <col min="5" max="5" width="10.85546875" bestFit="1" customWidth="1"/>
    <col min="6" max="6" width="11.28515625" customWidth="1"/>
    <col min="7" max="7" width="12.5703125" bestFit="1" customWidth="1"/>
    <col min="8" max="8" width="12.5703125" customWidth="1"/>
  </cols>
  <sheetData>
    <row r="2" spans="1:8">
      <c r="A2" s="553" t="s">
        <v>303</v>
      </c>
      <c r="B2" s="714" t="s">
        <v>190</v>
      </c>
      <c r="C2" s="714"/>
      <c r="D2" s="714"/>
      <c r="E2" s="714"/>
      <c r="F2" s="715"/>
      <c r="G2" s="530" t="s">
        <v>304</v>
      </c>
      <c r="H2" s="530" t="s">
        <v>305</v>
      </c>
    </row>
    <row r="3" spans="1:8">
      <c r="B3" s="716"/>
      <c r="C3" s="716"/>
      <c r="D3" s="716"/>
      <c r="E3" s="716"/>
      <c r="F3" s="717"/>
      <c r="G3" s="531">
        <f>SUM(F5:F28)</f>
        <v>1695.4751079999996</v>
      </c>
      <c r="H3" s="531">
        <f>AVERAGE(D5:D14)</f>
        <v>5.0292705399999997</v>
      </c>
    </row>
    <row r="4" spans="1:8">
      <c r="B4" s="482" t="s">
        <v>306</v>
      </c>
      <c r="C4" s="482" t="s">
        <v>307</v>
      </c>
      <c r="D4" s="482" t="s">
        <v>308</v>
      </c>
      <c r="E4" s="482" t="s">
        <v>309</v>
      </c>
      <c r="F4" s="482" t="s">
        <v>310</v>
      </c>
    </row>
    <row r="5" spans="1:8">
      <c r="B5" s="471">
        <v>44789</v>
      </c>
      <c r="C5" s="483">
        <v>1.1499999999999999</v>
      </c>
      <c r="D5" s="526">
        <v>5.2484054000000002</v>
      </c>
      <c r="E5" s="485">
        <v>20</v>
      </c>
      <c r="F5" s="484">
        <f>E5*D5+C5</f>
        <v>106.11810800000001</v>
      </c>
    </row>
    <row r="6" spans="1:8">
      <c r="B6" s="471">
        <v>44956</v>
      </c>
      <c r="C6" s="483">
        <v>0.39</v>
      </c>
      <c r="D6" s="526">
        <v>5.1555</v>
      </c>
      <c r="E6" s="485">
        <v>20</v>
      </c>
      <c r="F6" s="484">
        <f t="shared" ref="F6:F28" si="0">E6*D6+C6</f>
        <v>103.5</v>
      </c>
    </row>
    <row r="7" spans="1:8">
      <c r="B7" s="471">
        <v>44957</v>
      </c>
      <c r="C7" s="483">
        <v>0.39</v>
      </c>
      <c r="D7" s="526">
        <v>5.1252000000000004</v>
      </c>
      <c r="E7" s="485">
        <v>20</v>
      </c>
      <c r="F7" s="484">
        <f t="shared" si="0"/>
        <v>102.89400000000001</v>
      </c>
      <c r="G7" s="525">
        <f>SUM(F6:F7)</f>
        <v>206.39400000000001</v>
      </c>
    </row>
    <row r="8" spans="1:8">
      <c r="B8" s="471">
        <v>44959</v>
      </c>
      <c r="C8" s="483">
        <v>0.24124999999999999</v>
      </c>
      <c r="D8" s="526">
        <v>5.0659999999999998</v>
      </c>
      <c r="E8" s="485">
        <v>20</v>
      </c>
      <c r="F8" s="484">
        <f t="shared" si="0"/>
        <v>101.56124999999999</v>
      </c>
      <c r="H8" s="525"/>
    </row>
    <row r="9" spans="1:8">
      <c r="B9" s="471">
        <v>45016</v>
      </c>
      <c r="C9" s="483">
        <v>0.24124999999999999</v>
      </c>
      <c r="D9" s="526">
        <v>5.0659999999999998</v>
      </c>
      <c r="E9" s="485">
        <v>20</v>
      </c>
      <c r="F9" s="484">
        <f t="shared" si="0"/>
        <v>101.56124999999999</v>
      </c>
      <c r="H9" s="525"/>
    </row>
    <row r="10" spans="1:8">
      <c r="B10" s="471">
        <v>45026</v>
      </c>
      <c r="C10" s="483">
        <v>0.24124999999999999</v>
      </c>
      <c r="D10" s="526">
        <v>5.0659999999999998</v>
      </c>
      <c r="E10" s="485">
        <v>20</v>
      </c>
      <c r="F10" s="484">
        <f t="shared" si="0"/>
        <v>101.56124999999999</v>
      </c>
      <c r="H10" s="525"/>
    </row>
    <row r="11" spans="1:8">
      <c r="B11" s="471">
        <v>45063</v>
      </c>
      <c r="C11" s="483">
        <v>0.24124999999999999</v>
      </c>
      <c r="D11" s="526">
        <v>5</v>
      </c>
      <c r="E11" s="485">
        <v>20</v>
      </c>
      <c r="F11" s="484">
        <f t="shared" si="0"/>
        <v>100.24124999999999</v>
      </c>
    </row>
    <row r="12" spans="1:8">
      <c r="B12" s="471">
        <v>45090</v>
      </c>
      <c r="C12" s="483">
        <v>0.18</v>
      </c>
      <c r="D12" s="526">
        <v>4.9000000000000004</v>
      </c>
      <c r="E12" s="485">
        <v>20</v>
      </c>
      <c r="F12" s="484">
        <f t="shared" si="0"/>
        <v>98.18</v>
      </c>
    </row>
    <row r="13" spans="1:8">
      <c r="B13" s="471">
        <v>45099</v>
      </c>
      <c r="C13" s="483">
        <v>0.28999999999999998</v>
      </c>
      <c r="D13" s="526">
        <v>4.82</v>
      </c>
      <c r="E13" s="485">
        <v>20</v>
      </c>
      <c r="F13" s="484">
        <f t="shared" si="0"/>
        <v>96.690000000000012</v>
      </c>
      <c r="G13" s="525">
        <f>SUM(F12:F13)</f>
        <v>194.87</v>
      </c>
    </row>
    <row r="14" spans="1:8">
      <c r="B14" s="471">
        <v>45127</v>
      </c>
      <c r="C14" s="483">
        <v>0.37</v>
      </c>
      <c r="D14" s="526">
        <v>4.8456000000000001</v>
      </c>
      <c r="E14" s="485">
        <v>20</v>
      </c>
      <c r="F14" s="484">
        <f t="shared" si="0"/>
        <v>97.282000000000011</v>
      </c>
    </row>
    <row r="15" spans="1:8">
      <c r="B15" s="471">
        <v>45131</v>
      </c>
      <c r="C15" s="483">
        <v>0.37</v>
      </c>
      <c r="D15" s="526">
        <v>4.8049999999999997</v>
      </c>
      <c r="E15" s="485">
        <v>20</v>
      </c>
      <c r="F15" s="484">
        <f t="shared" si="0"/>
        <v>96.47</v>
      </c>
    </row>
    <row r="16" spans="1:8">
      <c r="B16" s="471">
        <v>45133</v>
      </c>
      <c r="C16" s="483">
        <v>0.37</v>
      </c>
      <c r="D16" s="526">
        <v>4.8080999999999996</v>
      </c>
      <c r="E16" s="485">
        <v>20</v>
      </c>
      <c r="F16" s="484">
        <f t="shared" si="0"/>
        <v>96.531999999999996</v>
      </c>
    </row>
    <row r="17" spans="2:7">
      <c r="B17" s="471">
        <v>45134</v>
      </c>
      <c r="C17" s="483">
        <v>0.36</v>
      </c>
      <c r="D17" s="526">
        <v>4.782</v>
      </c>
      <c r="E17" s="485">
        <v>20</v>
      </c>
      <c r="F17" s="484">
        <f t="shared" si="0"/>
        <v>96</v>
      </c>
      <c r="G17" s="525"/>
    </row>
    <row r="18" spans="2:7">
      <c r="B18" s="471">
        <v>45233</v>
      </c>
      <c r="C18" s="483">
        <v>0.38</v>
      </c>
      <c r="D18" s="526">
        <v>4.9623999999999997</v>
      </c>
      <c r="E18" s="485">
        <v>20</v>
      </c>
      <c r="F18" s="484">
        <f t="shared" si="0"/>
        <v>99.627999999999986</v>
      </c>
    </row>
    <row r="19" spans="2:7">
      <c r="B19" s="471">
        <v>45246</v>
      </c>
      <c r="C19" s="483">
        <v>0.37</v>
      </c>
      <c r="D19" s="526">
        <v>4.9298000000000002</v>
      </c>
      <c r="E19" s="485">
        <v>20</v>
      </c>
      <c r="F19" s="484">
        <f t="shared" si="0"/>
        <v>98.966000000000008</v>
      </c>
    </row>
    <row r="20" spans="2:7">
      <c r="B20" s="471">
        <v>45250</v>
      </c>
      <c r="C20" s="483">
        <v>0.37</v>
      </c>
      <c r="D20" s="526">
        <v>4.9238</v>
      </c>
      <c r="E20" s="485">
        <v>20</v>
      </c>
      <c r="F20" s="484">
        <f t="shared" si="0"/>
        <v>98.846000000000004</v>
      </c>
    </row>
    <row r="21" spans="2:7">
      <c r="B21" s="471"/>
      <c r="C21" s="483">
        <v>0.38</v>
      </c>
      <c r="D21" s="526">
        <v>4.9531999999999998</v>
      </c>
      <c r="E21" s="485">
        <v>20</v>
      </c>
      <c r="F21" s="484">
        <f t="shared" si="0"/>
        <v>99.443999999999988</v>
      </c>
    </row>
    <row r="22" spans="2:7">
      <c r="B22" s="471"/>
      <c r="C22" s="483"/>
      <c r="D22" s="526"/>
      <c r="E22" s="485"/>
      <c r="F22" s="484">
        <f t="shared" si="0"/>
        <v>0</v>
      </c>
    </row>
    <row r="23" spans="2:7">
      <c r="B23" s="471"/>
      <c r="C23" s="483"/>
      <c r="D23" s="526"/>
      <c r="E23" s="485"/>
      <c r="F23" s="484">
        <f t="shared" si="0"/>
        <v>0</v>
      </c>
    </row>
    <row r="24" spans="2:7">
      <c r="B24" s="471"/>
      <c r="C24" s="483"/>
      <c r="D24" s="526"/>
      <c r="E24" s="485"/>
      <c r="F24" s="484">
        <f t="shared" si="0"/>
        <v>0</v>
      </c>
    </row>
    <row r="25" spans="2:7">
      <c r="B25" s="471"/>
      <c r="C25" s="483"/>
      <c r="D25" s="526"/>
      <c r="E25" s="485"/>
      <c r="F25" s="484">
        <f t="shared" si="0"/>
        <v>0</v>
      </c>
    </row>
    <row r="26" spans="2:7">
      <c r="B26" s="471"/>
      <c r="C26" s="483"/>
      <c r="D26" s="526"/>
      <c r="E26" s="485"/>
      <c r="F26" s="484">
        <f t="shared" si="0"/>
        <v>0</v>
      </c>
    </row>
    <row r="27" spans="2:7">
      <c r="B27" s="471"/>
      <c r="C27" s="483"/>
      <c r="D27" s="526"/>
      <c r="E27" s="485"/>
      <c r="F27" s="484">
        <f t="shared" si="0"/>
        <v>0</v>
      </c>
    </row>
    <row r="28" spans="2:7">
      <c r="B28" s="471"/>
      <c r="C28" s="483"/>
      <c r="D28" s="526"/>
      <c r="E28" s="485"/>
      <c r="F28" s="484">
        <f t="shared" si="0"/>
        <v>0</v>
      </c>
    </row>
  </sheetData>
  <mergeCells count="1">
    <mergeCell ref="B2:F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8EA9DB"/>
  </sheetPr>
  <dimension ref="A2:AE38"/>
  <sheetViews>
    <sheetView zoomScale="82" zoomScaleNormal="82" workbookViewId="0">
      <selection activeCell="B3" sqref="B3"/>
    </sheetView>
  </sheetViews>
  <sheetFormatPr defaultColWidth="0" defaultRowHeight="15"/>
  <cols>
    <col min="1" max="1" width="1.28515625" style="104" customWidth="1"/>
    <col min="2" max="2" width="9.140625" style="104" customWidth="1"/>
    <col min="3" max="3" width="12" style="104" bestFit="1" customWidth="1"/>
    <col min="4" max="4" width="9.140625" style="104" customWidth="1"/>
    <col min="5" max="5" width="13.42578125" style="104" bestFit="1" customWidth="1"/>
    <col min="6" max="6" width="9.7109375" style="104" bestFit="1" customWidth="1"/>
    <col min="7" max="7" width="11.7109375" style="104" bestFit="1" customWidth="1"/>
    <col min="8" max="8" width="1.7109375" style="104" customWidth="1"/>
    <col min="9" max="9" width="9.140625" style="104" customWidth="1"/>
    <col min="10" max="10" width="11.7109375" style="104" bestFit="1" customWidth="1"/>
    <col min="11" max="11" width="9.140625" style="104" customWidth="1"/>
    <col min="12" max="12" width="9.140625" style="181" customWidth="1"/>
    <col min="13" max="13" width="11.7109375" style="104" bestFit="1" customWidth="1"/>
    <col min="14" max="14" width="1.28515625" style="104" customWidth="1"/>
    <col min="15" max="15" width="9.140625" style="104" customWidth="1"/>
    <col min="16" max="16" width="10.7109375" style="104" bestFit="1" customWidth="1"/>
    <col min="17" max="18" width="9.140625" style="104" customWidth="1"/>
    <col min="19" max="19" width="10.28515625" style="104" bestFit="1" customWidth="1"/>
    <col min="20" max="20" width="10.140625" style="104" bestFit="1" customWidth="1"/>
    <col min="21" max="21" width="2.42578125" style="104" customWidth="1"/>
    <col min="22" max="22" width="11.7109375" style="104" bestFit="1" customWidth="1"/>
    <col min="23" max="23" width="9.140625" style="104" customWidth="1"/>
    <col min="24" max="24" width="1.42578125" style="104" customWidth="1"/>
    <col min="25" max="25" width="11.7109375" style="104" bestFit="1" customWidth="1"/>
    <col min="26" max="27" width="9.140625" style="104" customWidth="1"/>
    <col min="28" max="28" width="10.7109375" style="104" bestFit="1" customWidth="1"/>
    <col min="29" max="29" width="10.140625" style="104" bestFit="1" customWidth="1"/>
    <col min="30" max="30" width="9.140625" style="104" customWidth="1"/>
    <col min="31" max="31" width="0" style="104" hidden="1" customWidth="1"/>
    <col min="32" max="16384" width="9.140625" style="104" hidden="1"/>
  </cols>
  <sheetData>
    <row r="2" spans="2:30">
      <c r="B2" s="637">
        <v>51466860000156</v>
      </c>
      <c r="C2" s="638"/>
      <c r="D2" s="639" t="s">
        <v>38</v>
      </c>
      <c r="E2" s="640"/>
      <c r="F2" s="640"/>
      <c r="G2" s="640"/>
      <c r="H2" s="640"/>
      <c r="I2" s="640"/>
      <c r="J2" s="640"/>
      <c r="M2" s="105" t="s">
        <v>2</v>
      </c>
      <c r="S2" s="30" t="s">
        <v>3</v>
      </c>
      <c r="T2" s="32" t="s">
        <v>4</v>
      </c>
      <c r="AB2" s="620" t="s">
        <v>5</v>
      </c>
      <c r="AC2" s="620"/>
    </row>
    <row r="3" spans="2:30" ht="27.75">
      <c r="B3" s="44" t="s">
        <v>39</v>
      </c>
      <c r="C3" s="331" t="s">
        <v>7</v>
      </c>
      <c r="D3" s="331" t="s">
        <v>8</v>
      </c>
      <c r="E3" s="331" t="s">
        <v>9</v>
      </c>
      <c r="F3" s="331" t="s">
        <v>10</v>
      </c>
      <c r="G3" s="330" t="s">
        <v>11</v>
      </c>
      <c r="I3" s="44" t="str">
        <f>(B3)</f>
        <v>SMTO3</v>
      </c>
      <c r="J3" s="331" t="s">
        <v>7</v>
      </c>
      <c r="K3" s="331" t="s">
        <v>8</v>
      </c>
      <c r="L3" s="182" t="s">
        <v>9</v>
      </c>
      <c r="M3" s="331" t="s">
        <v>12</v>
      </c>
      <c r="O3" s="44" t="str">
        <f>(B3)</f>
        <v>SMTO3</v>
      </c>
      <c r="P3" s="330" t="s">
        <v>13</v>
      </c>
      <c r="Q3" s="331" t="s">
        <v>8</v>
      </c>
      <c r="R3" s="330" t="s">
        <v>14</v>
      </c>
      <c r="S3" s="331" t="s">
        <v>15</v>
      </c>
      <c r="T3" s="331" t="s">
        <v>16</v>
      </c>
      <c r="V3" s="621" t="s">
        <v>17</v>
      </c>
      <c r="W3" s="621"/>
      <c r="Y3" s="622" t="s">
        <v>18</v>
      </c>
      <c r="Z3" s="622"/>
      <c r="AA3" s="106" t="s">
        <v>19</v>
      </c>
      <c r="AB3" s="623" t="s">
        <v>20</v>
      </c>
      <c r="AC3" s="623"/>
    </row>
    <row r="4" spans="2:30">
      <c r="B4" s="624" t="s">
        <v>21</v>
      </c>
      <c r="C4" s="107">
        <v>44404</v>
      </c>
      <c r="D4" s="108">
        <v>2</v>
      </c>
      <c r="E4" s="109">
        <v>33.4</v>
      </c>
      <c r="F4" s="110">
        <v>0</v>
      </c>
      <c r="G4" s="109">
        <f>(E4+F4)*D4</f>
        <v>66.8</v>
      </c>
      <c r="H4" s="30"/>
      <c r="I4" s="627" t="s">
        <v>2</v>
      </c>
      <c r="J4" s="392">
        <v>2021</v>
      </c>
      <c r="K4" s="389">
        <v>2</v>
      </c>
      <c r="L4" s="390">
        <v>33.4</v>
      </c>
      <c r="M4" s="391">
        <f>L4*K4</f>
        <v>66.8</v>
      </c>
      <c r="O4" s="630" t="s">
        <v>4</v>
      </c>
      <c r="P4" s="112"/>
      <c r="Q4" s="113"/>
      <c r="R4" s="114"/>
      <c r="S4" s="114"/>
      <c r="T4" s="114">
        <f>(R4*Q4)+S4</f>
        <v>0</v>
      </c>
      <c r="V4" s="108" t="s">
        <v>22</v>
      </c>
      <c r="W4" s="108" t="s">
        <v>23</v>
      </c>
      <c r="Y4" s="108" t="s">
        <v>22</v>
      </c>
      <c r="Z4" s="108" t="s">
        <v>23</v>
      </c>
      <c r="AA4" s="32" t="s">
        <v>24</v>
      </c>
      <c r="AB4" s="108" t="s">
        <v>25</v>
      </c>
      <c r="AC4" s="108" t="s">
        <v>23</v>
      </c>
      <c r="AD4" s="115"/>
    </row>
    <row r="5" spans="2:30">
      <c r="B5" s="625"/>
      <c r="C5" s="107">
        <v>44887</v>
      </c>
      <c r="D5" s="108">
        <v>2</v>
      </c>
      <c r="E5" s="109">
        <v>28.2</v>
      </c>
      <c r="F5" s="110">
        <v>0</v>
      </c>
      <c r="G5" s="109">
        <f t="shared" ref="G5:G36" si="0">(E5+F5)*D5</f>
        <v>56.4</v>
      </c>
      <c r="H5" s="30"/>
      <c r="I5" s="628"/>
      <c r="J5" s="165"/>
      <c r="K5" s="166"/>
      <c r="L5" s="184"/>
      <c r="M5" s="180"/>
      <c r="O5" s="631"/>
      <c r="P5" s="118"/>
      <c r="Q5" s="119"/>
      <c r="R5" s="120"/>
      <c r="S5" s="120"/>
      <c r="T5" s="114">
        <f t="shared" ref="T5:T35" si="1">(R5*Q5)+S5</f>
        <v>0</v>
      </c>
      <c r="V5" s="121">
        <v>44425</v>
      </c>
      <c r="W5" s="122">
        <v>1.73</v>
      </c>
      <c r="Y5" s="121">
        <v>44530</v>
      </c>
      <c r="Z5" s="109">
        <v>0.66</v>
      </c>
      <c r="AA5" s="32"/>
      <c r="AB5" s="121"/>
      <c r="AC5" s="122">
        <f>(T4)</f>
        <v>0</v>
      </c>
    </row>
    <row r="6" spans="2:30">
      <c r="B6" s="625"/>
      <c r="C6" s="107">
        <v>44930</v>
      </c>
      <c r="D6" s="108">
        <v>3</v>
      </c>
      <c r="E6" s="109">
        <v>22.5</v>
      </c>
      <c r="F6" s="110">
        <v>0.03</v>
      </c>
      <c r="G6" s="109">
        <f t="shared" si="0"/>
        <v>67.59</v>
      </c>
      <c r="H6" s="30"/>
      <c r="I6" s="628"/>
      <c r="J6" s="162"/>
      <c r="K6" s="163"/>
      <c r="L6" s="183"/>
      <c r="M6" s="164"/>
      <c r="O6" s="631"/>
      <c r="P6" s="112"/>
      <c r="Q6" s="113"/>
      <c r="R6" s="114"/>
      <c r="S6" s="114"/>
      <c r="T6" s="114">
        <f t="shared" si="1"/>
        <v>0</v>
      </c>
      <c r="V6" s="121">
        <v>44530</v>
      </c>
      <c r="W6" s="122">
        <v>2.15</v>
      </c>
      <c r="Y6" s="394">
        <v>0.66</v>
      </c>
      <c r="Z6" s="377"/>
      <c r="AA6" s="32"/>
      <c r="AB6" s="125"/>
      <c r="AC6" s="122">
        <f t="shared" ref="AC6:AC36" si="2">(T5)</f>
        <v>0</v>
      </c>
    </row>
    <row r="7" spans="2:30">
      <c r="B7" s="625"/>
      <c r="C7" s="107"/>
      <c r="D7" s="108"/>
      <c r="E7" s="109"/>
      <c r="F7" s="110">
        <v>0</v>
      </c>
      <c r="G7" s="109">
        <f t="shared" si="0"/>
        <v>0</v>
      </c>
      <c r="H7" s="30"/>
      <c r="I7" s="628"/>
      <c r="J7" s="162"/>
      <c r="K7" s="163"/>
      <c r="L7" s="183"/>
      <c r="M7" s="164"/>
      <c r="O7" s="631"/>
      <c r="P7" s="112"/>
      <c r="Q7" s="113"/>
      <c r="R7" s="114"/>
      <c r="S7" s="114"/>
      <c r="T7" s="114">
        <f t="shared" si="1"/>
        <v>0</v>
      </c>
      <c r="V7" s="394">
        <v>3.88</v>
      </c>
      <c r="W7" s="372"/>
      <c r="Y7" s="107">
        <v>44747</v>
      </c>
      <c r="Z7" s="109">
        <v>0.56999999999999995</v>
      </c>
      <c r="AB7" s="108"/>
      <c r="AC7" s="122">
        <f t="shared" si="2"/>
        <v>0</v>
      </c>
    </row>
    <row r="8" spans="2:30">
      <c r="B8" s="625"/>
      <c r="C8" s="107"/>
      <c r="D8" s="108"/>
      <c r="E8" s="109"/>
      <c r="F8" s="110">
        <v>0</v>
      </c>
      <c r="G8" s="109">
        <f t="shared" si="0"/>
        <v>0</v>
      </c>
      <c r="H8" s="30"/>
      <c r="I8" s="628"/>
      <c r="J8" s="162"/>
      <c r="K8" s="163"/>
      <c r="L8" s="183"/>
      <c r="M8" s="164"/>
      <c r="O8" s="631"/>
      <c r="P8" s="112"/>
      <c r="Q8" s="113"/>
      <c r="R8" s="114"/>
      <c r="S8" s="114"/>
      <c r="T8" s="114">
        <f t="shared" si="1"/>
        <v>0</v>
      </c>
      <c r="V8" s="121">
        <v>44790</v>
      </c>
      <c r="W8" s="122">
        <v>0.79</v>
      </c>
      <c r="Y8" s="107">
        <v>44918</v>
      </c>
      <c r="Z8" s="109">
        <v>1.37</v>
      </c>
      <c r="AB8" s="108"/>
      <c r="AC8" s="122">
        <f t="shared" si="2"/>
        <v>0</v>
      </c>
    </row>
    <row r="9" spans="2:30">
      <c r="B9" s="625"/>
      <c r="C9" s="107"/>
      <c r="D9" s="108"/>
      <c r="E9" s="109"/>
      <c r="F9" s="110">
        <v>0</v>
      </c>
      <c r="G9" s="109">
        <f t="shared" si="0"/>
        <v>0</v>
      </c>
      <c r="H9" s="30"/>
      <c r="I9" s="628"/>
      <c r="J9" s="165"/>
      <c r="K9" s="166"/>
      <c r="L9" s="184"/>
      <c r="M9" s="164"/>
      <c r="O9" s="631"/>
      <c r="P9" s="112"/>
      <c r="Q9" s="113"/>
      <c r="R9" s="114"/>
      <c r="S9" s="114"/>
      <c r="T9" s="114">
        <f t="shared" si="1"/>
        <v>0</v>
      </c>
      <c r="V9" s="115"/>
      <c r="W9" s="159"/>
      <c r="Y9" s="501">
        <f>SUM(Z7:Z8)</f>
        <v>1.94</v>
      </c>
      <c r="Z9" s="200"/>
      <c r="AB9" s="108"/>
      <c r="AC9" s="122">
        <f t="shared" si="2"/>
        <v>0</v>
      </c>
    </row>
    <row r="10" spans="2:30">
      <c r="B10" s="625"/>
      <c r="C10" s="107"/>
      <c r="D10" s="108"/>
      <c r="E10" s="109"/>
      <c r="F10" s="110">
        <v>0</v>
      </c>
      <c r="G10" s="109">
        <f t="shared" si="0"/>
        <v>0</v>
      </c>
      <c r="H10" s="30"/>
      <c r="I10" s="628"/>
      <c r="J10" s="162"/>
      <c r="K10" s="163"/>
      <c r="L10" s="183"/>
      <c r="M10" s="164"/>
      <c r="O10" s="631"/>
      <c r="P10" s="112"/>
      <c r="Q10" s="113"/>
      <c r="R10" s="114"/>
      <c r="S10" s="114"/>
      <c r="T10" s="114">
        <f t="shared" si="1"/>
        <v>0</v>
      </c>
      <c r="V10" s="121">
        <v>45153</v>
      </c>
      <c r="W10" s="122">
        <v>5.55</v>
      </c>
      <c r="Y10" s="107">
        <v>45111</v>
      </c>
      <c r="Z10" s="109">
        <v>2.67</v>
      </c>
      <c r="AB10" s="108"/>
      <c r="AC10" s="122">
        <f t="shared" si="2"/>
        <v>0</v>
      </c>
    </row>
    <row r="11" spans="2:30">
      <c r="B11" s="625"/>
      <c r="C11" s="126"/>
      <c r="D11" s="126"/>
      <c r="E11" s="126"/>
      <c r="F11" s="110">
        <v>0</v>
      </c>
      <c r="G11" s="109">
        <f t="shared" si="0"/>
        <v>0</v>
      </c>
      <c r="H11" s="30"/>
      <c r="I11" s="628"/>
      <c r="J11" s="162"/>
      <c r="K11" s="163"/>
      <c r="L11" s="183"/>
      <c r="M11" s="164"/>
      <c r="O11" s="631"/>
      <c r="P11" s="112"/>
      <c r="Q11" s="113"/>
      <c r="R11" s="114"/>
      <c r="S11" s="114"/>
      <c r="T11" s="114">
        <f t="shared" si="1"/>
        <v>0</v>
      </c>
      <c r="V11" s="108"/>
      <c r="W11" s="122"/>
      <c r="Y11" s="126"/>
      <c r="Z11" s="109"/>
      <c r="AB11" s="108"/>
      <c r="AC11" s="122">
        <f t="shared" si="2"/>
        <v>0</v>
      </c>
    </row>
    <row r="12" spans="2:30">
      <c r="B12" s="625"/>
      <c r="C12" s="126"/>
      <c r="D12" s="126"/>
      <c r="E12" s="126"/>
      <c r="F12" s="110">
        <v>0</v>
      </c>
      <c r="G12" s="109">
        <f t="shared" si="0"/>
        <v>0</v>
      </c>
      <c r="H12" s="30"/>
      <c r="I12" s="628"/>
      <c r="J12" s="162"/>
      <c r="K12" s="163"/>
      <c r="L12" s="183"/>
      <c r="M12" s="164"/>
      <c r="O12" s="631"/>
      <c r="P12" s="112"/>
      <c r="Q12" s="113"/>
      <c r="R12" s="114"/>
      <c r="S12" s="114"/>
      <c r="T12" s="114">
        <f t="shared" si="1"/>
        <v>0</v>
      </c>
      <c r="V12" s="108"/>
      <c r="W12" s="122"/>
      <c r="Y12" s="126"/>
      <c r="Z12" s="109"/>
      <c r="AB12" s="108"/>
      <c r="AC12" s="122">
        <f t="shared" si="2"/>
        <v>0</v>
      </c>
    </row>
    <row r="13" spans="2:30">
      <c r="B13" s="625"/>
      <c r="C13" s="126"/>
      <c r="D13" s="126"/>
      <c r="E13" s="126"/>
      <c r="F13" s="110">
        <v>0</v>
      </c>
      <c r="G13" s="109">
        <f t="shared" si="0"/>
        <v>0</v>
      </c>
      <c r="H13" s="30"/>
      <c r="I13" s="628"/>
      <c r="J13" s="162"/>
      <c r="K13" s="163"/>
      <c r="L13" s="183"/>
      <c r="M13" s="164"/>
      <c r="O13" s="631"/>
      <c r="P13" s="112"/>
      <c r="Q13" s="113"/>
      <c r="R13" s="114"/>
      <c r="S13" s="114"/>
      <c r="T13" s="114">
        <f t="shared" si="1"/>
        <v>0</v>
      </c>
      <c r="V13" s="108"/>
      <c r="W13" s="122"/>
      <c r="Y13" s="126"/>
      <c r="Z13" s="109"/>
      <c r="AB13" s="108"/>
      <c r="AC13" s="122">
        <f t="shared" si="2"/>
        <v>0</v>
      </c>
    </row>
    <row r="14" spans="2:30">
      <c r="B14" s="625"/>
      <c r="C14" s="126"/>
      <c r="D14" s="126"/>
      <c r="E14" s="126"/>
      <c r="F14" s="110">
        <v>0</v>
      </c>
      <c r="G14" s="109">
        <f t="shared" si="0"/>
        <v>0</v>
      </c>
      <c r="H14" s="30"/>
      <c r="I14" s="628"/>
      <c r="J14" s="162"/>
      <c r="K14" s="163"/>
      <c r="L14" s="183"/>
      <c r="M14" s="164"/>
      <c r="O14" s="631"/>
      <c r="P14" s="112"/>
      <c r="Q14" s="113"/>
      <c r="R14" s="114"/>
      <c r="S14" s="114"/>
      <c r="T14" s="114">
        <f t="shared" si="1"/>
        <v>0</v>
      </c>
      <c r="V14" s="108"/>
      <c r="W14" s="122"/>
      <c r="Y14" s="126"/>
      <c r="Z14" s="109"/>
      <c r="AB14" s="108"/>
      <c r="AC14" s="122">
        <f t="shared" si="2"/>
        <v>0</v>
      </c>
    </row>
    <row r="15" spans="2:30">
      <c r="B15" s="625"/>
      <c r="C15" s="126"/>
      <c r="D15" s="126"/>
      <c r="E15" s="126"/>
      <c r="F15" s="110">
        <v>0</v>
      </c>
      <c r="G15" s="109">
        <f t="shared" si="0"/>
        <v>0</v>
      </c>
      <c r="H15" s="30"/>
      <c r="I15" s="628"/>
      <c r="J15" s="162"/>
      <c r="K15" s="163"/>
      <c r="L15" s="183"/>
      <c r="M15" s="164"/>
      <c r="O15" s="631"/>
      <c r="P15" s="112"/>
      <c r="Q15" s="113"/>
      <c r="R15" s="114"/>
      <c r="S15" s="114"/>
      <c r="T15" s="114">
        <f t="shared" si="1"/>
        <v>0</v>
      </c>
      <c r="V15" s="108"/>
      <c r="W15" s="122"/>
      <c r="Y15" s="126"/>
      <c r="Z15" s="109"/>
      <c r="AB15" s="108"/>
      <c r="AC15" s="122">
        <f t="shared" si="2"/>
        <v>0</v>
      </c>
    </row>
    <row r="16" spans="2:30">
      <c r="B16" s="625"/>
      <c r="C16" s="126"/>
      <c r="D16" s="126"/>
      <c r="E16" s="126"/>
      <c r="F16" s="110">
        <v>0</v>
      </c>
      <c r="G16" s="109">
        <f t="shared" si="0"/>
        <v>0</v>
      </c>
      <c r="H16" s="30"/>
      <c r="I16" s="628"/>
      <c r="J16" s="162"/>
      <c r="K16" s="163"/>
      <c r="L16" s="183"/>
      <c r="M16" s="164"/>
      <c r="O16" s="631"/>
      <c r="P16" s="112"/>
      <c r="Q16" s="113"/>
      <c r="R16" s="114"/>
      <c r="S16" s="114"/>
      <c r="T16" s="114">
        <f t="shared" si="1"/>
        <v>0</v>
      </c>
      <c r="V16" s="108"/>
      <c r="W16" s="122"/>
      <c r="Y16" s="126"/>
      <c r="Z16" s="109"/>
      <c r="AB16" s="108"/>
      <c r="AC16" s="122">
        <f t="shared" si="2"/>
        <v>0</v>
      </c>
    </row>
    <row r="17" spans="2:29">
      <c r="B17" s="625"/>
      <c r="C17" s="126"/>
      <c r="D17" s="126"/>
      <c r="E17" s="126"/>
      <c r="F17" s="110">
        <v>0</v>
      </c>
      <c r="G17" s="109">
        <f t="shared" si="0"/>
        <v>0</v>
      </c>
      <c r="H17" s="30"/>
      <c r="I17" s="628"/>
      <c r="J17" s="162"/>
      <c r="K17" s="163"/>
      <c r="L17" s="183"/>
      <c r="M17" s="164"/>
      <c r="O17" s="631"/>
      <c r="P17" s="112"/>
      <c r="Q17" s="113"/>
      <c r="R17" s="114"/>
      <c r="S17" s="114"/>
      <c r="T17" s="114">
        <f t="shared" si="1"/>
        <v>0</v>
      </c>
      <c r="V17" s="108"/>
      <c r="W17" s="122"/>
      <c r="Y17" s="126"/>
      <c r="Z17" s="109"/>
      <c r="AB17" s="108"/>
      <c r="AC17" s="122">
        <f t="shared" si="2"/>
        <v>0</v>
      </c>
    </row>
    <row r="18" spans="2:29">
      <c r="B18" s="625"/>
      <c r="C18" s="126"/>
      <c r="D18" s="126"/>
      <c r="E18" s="126"/>
      <c r="F18" s="110">
        <v>0</v>
      </c>
      <c r="G18" s="109">
        <f t="shared" si="0"/>
        <v>0</v>
      </c>
      <c r="H18" s="30"/>
      <c r="I18" s="628"/>
      <c r="J18" s="162"/>
      <c r="K18" s="163"/>
      <c r="L18" s="183"/>
      <c r="M18" s="164"/>
      <c r="O18" s="631"/>
      <c r="P18" s="112"/>
      <c r="Q18" s="113"/>
      <c r="R18" s="114"/>
      <c r="S18" s="114"/>
      <c r="T18" s="114">
        <f t="shared" si="1"/>
        <v>0</v>
      </c>
      <c r="V18" s="108"/>
      <c r="W18" s="122"/>
      <c r="Y18" s="126"/>
      <c r="Z18" s="109"/>
      <c r="AB18" s="108"/>
      <c r="AC18" s="122">
        <f t="shared" si="2"/>
        <v>0</v>
      </c>
    </row>
    <row r="19" spans="2:29">
      <c r="B19" s="625"/>
      <c r="C19" s="126"/>
      <c r="D19" s="126"/>
      <c r="E19" s="126"/>
      <c r="F19" s="110">
        <v>0</v>
      </c>
      <c r="G19" s="109">
        <f t="shared" si="0"/>
        <v>0</v>
      </c>
      <c r="H19" s="30"/>
      <c r="I19" s="628"/>
      <c r="J19" s="162"/>
      <c r="K19" s="163"/>
      <c r="L19" s="183"/>
      <c r="M19" s="164"/>
      <c r="O19" s="631"/>
      <c r="P19" s="112"/>
      <c r="Q19" s="113"/>
      <c r="R19" s="114"/>
      <c r="S19" s="114"/>
      <c r="T19" s="114">
        <f t="shared" si="1"/>
        <v>0</v>
      </c>
      <c r="V19" s="108"/>
      <c r="W19" s="122"/>
      <c r="Y19" s="126"/>
      <c r="Z19" s="109"/>
      <c r="AB19" s="108"/>
      <c r="AC19" s="122">
        <f t="shared" si="2"/>
        <v>0</v>
      </c>
    </row>
    <row r="20" spans="2:29">
      <c r="B20" s="625"/>
      <c r="C20" s="126"/>
      <c r="D20" s="126"/>
      <c r="E20" s="126"/>
      <c r="F20" s="110">
        <v>0</v>
      </c>
      <c r="G20" s="109">
        <f t="shared" si="0"/>
        <v>0</v>
      </c>
      <c r="H20" s="30"/>
      <c r="I20" s="628"/>
      <c r="J20" s="162"/>
      <c r="K20" s="163"/>
      <c r="L20" s="183"/>
      <c r="M20" s="164"/>
      <c r="O20" s="631"/>
      <c r="P20" s="112"/>
      <c r="Q20" s="113"/>
      <c r="R20" s="114"/>
      <c r="S20" s="114"/>
      <c r="T20" s="114">
        <f t="shared" si="1"/>
        <v>0</v>
      </c>
      <c r="V20" s="108"/>
      <c r="W20" s="122"/>
      <c r="Y20" s="126"/>
      <c r="Z20" s="109"/>
      <c r="AB20" s="108"/>
      <c r="AC20" s="122">
        <f t="shared" si="2"/>
        <v>0</v>
      </c>
    </row>
    <row r="21" spans="2:29">
      <c r="B21" s="625"/>
      <c r="C21" s="126"/>
      <c r="D21" s="126"/>
      <c r="E21" s="126"/>
      <c r="F21" s="110">
        <v>0</v>
      </c>
      <c r="G21" s="109">
        <f t="shared" si="0"/>
        <v>0</v>
      </c>
      <c r="H21" s="30"/>
      <c r="I21" s="628"/>
      <c r="J21" s="162"/>
      <c r="K21" s="163"/>
      <c r="L21" s="183"/>
      <c r="M21" s="164"/>
      <c r="O21" s="631"/>
      <c r="P21" s="112"/>
      <c r="Q21" s="113"/>
      <c r="R21" s="114"/>
      <c r="S21" s="114"/>
      <c r="T21" s="114">
        <f t="shared" si="1"/>
        <v>0</v>
      </c>
      <c r="V21" s="108"/>
      <c r="W21" s="122"/>
      <c r="Y21" s="126"/>
      <c r="Z21" s="109"/>
      <c r="AB21" s="108"/>
      <c r="AC21" s="122">
        <f t="shared" si="2"/>
        <v>0</v>
      </c>
    </row>
    <row r="22" spans="2:29">
      <c r="B22" s="625"/>
      <c r="C22" s="126"/>
      <c r="D22" s="126"/>
      <c r="E22" s="126"/>
      <c r="F22" s="110">
        <v>0</v>
      </c>
      <c r="G22" s="109">
        <f t="shared" si="0"/>
        <v>0</v>
      </c>
      <c r="H22" s="30"/>
      <c r="I22" s="628"/>
      <c r="J22" s="162"/>
      <c r="K22" s="163"/>
      <c r="L22" s="183"/>
      <c r="M22" s="164"/>
      <c r="O22" s="631"/>
      <c r="P22" s="112"/>
      <c r="Q22" s="113"/>
      <c r="R22" s="114"/>
      <c r="S22" s="114"/>
      <c r="T22" s="114">
        <f t="shared" si="1"/>
        <v>0</v>
      </c>
      <c r="V22" s="108"/>
      <c r="W22" s="122"/>
      <c r="Y22" s="126"/>
      <c r="Z22" s="109"/>
      <c r="AB22" s="108"/>
      <c r="AC22" s="122">
        <f t="shared" si="2"/>
        <v>0</v>
      </c>
    </row>
    <row r="23" spans="2:29">
      <c r="B23" s="625"/>
      <c r="C23" s="126"/>
      <c r="D23" s="126"/>
      <c r="E23" s="126"/>
      <c r="F23" s="110">
        <v>0</v>
      </c>
      <c r="G23" s="109">
        <f t="shared" si="0"/>
        <v>0</v>
      </c>
      <c r="H23" s="30"/>
      <c r="I23" s="628"/>
      <c r="J23" s="162"/>
      <c r="K23" s="163"/>
      <c r="L23" s="183"/>
      <c r="M23" s="164"/>
      <c r="O23" s="631"/>
      <c r="P23" s="112"/>
      <c r="Q23" s="113"/>
      <c r="R23" s="114"/>
      <c r="S23" s="114"/>
      <c r="T23" s="114">
        <f t="shared" si="1"/>
        <v>0</v>
      </c>
      <c r="V23" s="108"/>
      <c r="W23" s="122"/>
      <c r="Y23" s="126"/>
      <c r="Z23" s="109"/>
      <c r="AB23" s="108"/>
      <c r="AC23" s="122">
        <f t="shared" si="2"/>
        <v>0</v>
      </c>
    </row>
    <row r="24" spans="2:29">
      <c r="B24" s="625"/>
      <c r="C24" s="126"/>
      <c r="D24" s="126"/>
      <c r="E24" s="126"/>
      <c r="F24" s="110">
        <v>0</v>
      </c>
      <c r="G24" s="109">
        <f t="shared" si="0"/>
        <v>0</v>
      </c>
      <c r="H24" s="30"/>
      <c r="I24" s="628"/>
      <c r="J24" s="162"/>
      <c r="K24" s="163"/>
      <c r="L24" s="183"/>
      <c r="M24" s="164"/>
      <c r="O24" s="631"/>
      <c r="P24" s="112"/>
      <c r="Q24" s="113"/>
      <c r="R24" s="114"/>
      <c r="S24" s="114"/>
      <c r="T24" s="114">
        <f t="shared" si="1"/>
        <v>0</v>
      </c>
      <c r="V24" s="108"/>
      <c r="W24" s="122"/>
      <c r="Y24" s="126"/>
      <c r="Z24" s="109"/>
      <c r="AB24" s="108"/>
      <c r="AC24" s="122">
        <f t="shared" si="2"/>
        <v>0</v>
      </c>
    </row>
    <row r="25" spans="2:29">
      <c r="B25" s="625"/>
      <c r="C25" s="126"/>
      <c r="D25" s="126"/>
      <c r="E25" s="126"/>
      <c r="F25" s="110">
        <v>0</v>
      </c>
      <c r="G25" s="109">
        <f t="shared" si="0"/>
        <v>0</v>
      </c>
      <c r="H25" s="30"/>
      <c r="I25" s="628"/>
      <c r="J25" s="162"/>
      <c r="K25" s="163"/>
      <c r="L25" s="183"/>
      <c r="M25" s="164"/>
      <c r="O25" s="631"/>
      <c r="P25" s="112"/>
      <c r="Q25" s="113"/>
      <c r="R25" s="114"/>
      <c r="S25" s="114"/>
      <c r="T25" s="114">
        <f t="shared" si="1"/>
        <v>0</v>
      </c>
      <c r="V25" s="108"/>
      <c r="W25" s="122"/>
      <c r="Y25" s="126"/>
      <c r="Z25" s="109"/>
      <c r="AB25" s="108"/>
      <c r="AC25" s="122">
        <f t="shared" si="2"/>
        <v>0</v>
      </c>
    </row>
    <row r="26" spans="2:29">
      <c r="B26" s="625"/>
      <c r="C26" s="126"/>
      <c r="D26" s="126"/>
      <c r="E26" s="126"/>
      <c r="F26" s="110">
        <v>0</v>
      </c>
      <c r="G26" s="109">
        <f t="shared" si="0"/>
        <v>0</v>
      </c>
      <c r="H26" s="30"/>
      <c r="I26" s="628"/>
      <c r="J26" s="162"/>
      <c r="K26" s="163"/>
      <c r="L26" s="183"/>
      <c r="M26" s="164"/>
      <c r="O26" s="631"/>
      <c r="P26" s="112"/>
      <c r="Q26" s="113"/>
      <c r="R26" s="114"/>
      <c r="S26" s="114"/>
      <c r="T26" s="114">
        <f t="shared" si="1"/>
        <v>0</v>
      </c>
      <c r="V26" s="108"/>
      <c r="W26" s="122"/>
      <c r="Y26" s="126"/>
      <c r="Z26" s="109"/>
      <c r="AB26" s="108"/>
      <c r="AC26" s="122">
        <f t="shared" si="2"/>
        <v>0</v>
      </c>
    </row>
    <row r="27" spans="2:29">
      <c r="B27" s="625"/>
      <c r="C27" s="126"/>
      <c r="D27" s="126"/>
      <c r="E27" s="126"/>
      <c r="F27" s="110">
        <v>0</v>
      </c>
      <c r="G27" s="109">
        <f t="shared" si="0"/>
        <v>0</v>
      </c>
      <c r="H27" s="30"/>
      <c r="I27" s="628"/>
      <c r="J27" s="162"/>
      <c r="K27" s="163"/>
      <c r="L27" s="183"/>
      <c r="M27" s="164"/>
      <c r="O27" s="631"/>
      <c r="P27" s="112"/>
      <c r="Q27" s="113"/>
      <c r="R27" s="114"/>
      <c r="S27" s="114"/>
      <c r="T27" s="114">
        <f t="shared" si="1"/>
        <v>0</v>
      </c>
      <c r="V27" s="108"/>
      <c r="W27" s="122"/>
      <c r="Y27" s="126"/>
      <c r="Z27" s="109"/>
      <c r="AB27" s="108"/>
      <c r="AC27" s="122">
        <f t="shared" si="2"/>
        <v>0</v>
      </c>
    </row>
    <row r="28" spans="2:29">
      <c r="B28" s="625"/>
      <c r="C28" s="126"/>
      <c r="D28" s="126"/>
      <c r="E28" s="126"/>
      <c r="F28" s="110">
        <v>0</v>
      </c>
      <c r="G28" s="109">
        <f t="shared" si="0"/>
        <v>0</v>
      </c>
      <c r="H28" s="30"/>
      <c r="I28" s="628"/>
      <c r="J28" s="162"/>
      <c r="K28" s="163"/>
      <c r="L28" s="183"/>
      <c r="M28" s="164"/>
      <c r="O28" s="631"/>
      <c r="P28" s="112"/>
      <c r="Q28" s="113"/>
      <c r="R28" s="114"/>
      <c r="S28" s="114"/>
      <c r="T28" s="114">
        <f t="shared" si="1"/>
        <v>0</v>
      </c>
      <c r="V28" s="108"/>
      <c r="W28" s="122"/>
      <c r="Y28" s="126"/>
      <c r="Z28" s="109"/>
      <c r="AB28" s="108"/>
      <c r="AC28" s="122">
        <f t="shared" si="2"/>
        <v>0</v>
      </c>
    </row>
    <row r="29" spans="2:29">
      <c r="B29" s="625"/>
      <c r="C29" s="126"/>
      <c r="D29" s="126"/>
      <c r="E29" s="126"/>
      <c r="F29" s="110">
        <v>0</v>
      </c>
      <c r="G29" s="109">
        <f t="shared" si="0"/>
        <v>0</v>
      </c>
      <c r="H29" s="30"/>
      <c r="I29" s="628"/>
      <c r="J29" s="162"/>
      <c r="K29" s="163"/>
      <c r="L29" s="183"/>
      <c r="M29" s="164"/>
      <c r="O29" s="631"/>
      <c r="P29" s="112"/>
      <c r="Q29" s="113"/>
      <c r="R29" s="114"/>
      <c r="S29" s="114"/>
      <c r="T29" s="114">
        <f t="shared" si="1"/>
        <v>0</v>
      </c>
      <c r="V29" s="108"/>
      <c r="W29" s="122"/>
      <c r="Y29" s="126"/>
      <c r="Z29" s="109"/>
      <c r="AB29" s="108"/>
      <c r="AC29" s="122">
        <f t="shared" si="2"/>
        <v>0</v>
      </c>
    </row>
    <row r="30" spans="2:29">
      <c r="B30" s="625"/>
      <c r="C30" s="126"/>
      <c r="D30" s="126"/>
      <c r="E30" s="126"/>
      <c r="F30" s="110">
        <v>0</v>
      </c>
      <c r="G30" s="109">
        <f t="shared" si="0"/>
        <v>0</v>
      </c>
      <c r="H30" s="30"/>
      <c r="I30" s="628"/>
      <c r="J30" s="162"/>
      <c r="K30" s="163"/>
      <c r="L30" s="183"/>
      <c r="M30" s="164"/>
      <c r="O30" s="631"/>
      <c r="P30" s="112"/>
      <c r="Q30" s="113"/>
      <c r="R30" s="114"/>
      <c r="S30" s="114"/>
      <c r="T30" s="114">
        <f t="shared" si="1"/>
        <v>0</v>
      </c>
      <c r="V30" s="108"/>
      <c r="W30" s="122"/>
      <c r="Y30" s="126"/>
      <c r="Z30" s="109"/>
      <c r="AB30" s="108"/>
      <c r="AC30" s="122">
        <f t="shared" si="2"/>
        <v>0</v>
      </c>
    </row>
    <row r="31" spans="2:29">
      <c r="B31" s="625"/>
      <c r="C31" s="126"/>
      <c r="D31" s="126"/>
      <c r="E31" s="126"/>
      <c r="F31" s="110">
        <v>0</v>
      </c>
      <c r="G31" s="109">
        <f t="shared" si="0"/>
        <v>0</v>
      </c>
      <c r="H31" s="30"/>
      <c r="I31" s="628"/>
      <c r="J31" s="162"/>
      <c r="K31" s="163"/>
      <c r="L31" s="183"/>
      <c r="M31" s="164"/>
      <c r="O31" s="631"/>
      <c r="P31" s="112"/>
      <c r="Q31" s="113"/>
      <c r="R31" s="114"/>
      <c r="S31" s="114"/>
      <c r="T31" s="114">
        <f t="shared" si="1"/>
        <v>0</v>
      </c>
      <c r="V31" s="108"/>
      <c r="W31" s="122"/>
      <c r="Y31" s="126"/>
      <c r="Z31" s="109"/>
      <c r="AB31" s="108"/>
      <c r="AC31" s="122">
        <f t="shared" si="2"/>
        <v>0</v>
      </c>
    </row>
    <row r="32" spans="2:29">
      <c r="B32" s="625"/>
      <c r="C32" s="126"/>
      <c r="D32" s="126"/>
      <c r="E32" s="126"/>
      <c r="F32" s="110">
        <v>0</v>
      </c>
      <c r="G32" s="109">
        <f t="shared" si="0"/>
        <v>0</v>
      </c>
      <c r="H32" s="30"/>
      <c r="I32" s="628"/>
      <c r="J32" s="167"/>
      <c r="K32" s="167"/>
      <c r="L32" s="164"/>
      <c r="M32" s="164"/>
      <c r="O32" s="631"/>
      <c r="P32" s="112"/>
      <c r="Q32" s="113"/>
      <c r="R32" s="114"/>
      <c r="S32" s="114"/>
      <c r="T32" s="114">
        <f t="shared" si="1"/>
        <v>0</v>
      </c>
      <c r="V32" s="108"/>
      <c r="W32" s="122"/>
      <c r="Y32" s="126"/>
      <c r="Z32" s="109"/>
      <c r="AB32" s="108"/>
      <c r="AC32" s="122">
        <f t="shared" si="2"/>
        <v>0</v>
      </c>
    </row>
    <row r="33" spans="2:29">
      <c r="B33" s="625"/>
      <c r="C33" s="126"/>
      <c r="D33" s="126"/>
      <c r="E33" s="126"/>
      <c r="F33" s="110">
        <v>0</v>
      </c>
      <c r="G33" s="109">
        <f t="shared" si="0"/>
        <v>0</v>
      </c>
      <c r="H33" s="30"/>
      <c r="I33" s="628"/>
      <c r="J33" s="167"/>
      <c r="K33" s="167"/>
      <c r="L33" s="164"/>
      <c r="M33" s="164"/>
      <c r="O33" s="631"/>
      <c r="P33" s="112"/>
      <c r="Q33" s="113"/>
      <c r="R33" s="114"/>
      <c r="S33" s="114"/>
      <c r="T33" s="114">
        <f t="shared" si="1"/>
        <v>0</v>
      </c>
      <c r="V33" s="108"/>
      <c r="W33" s="122"/>
      <c r="Y33" s="126"/>
      <c r="Z33" s="109"/>
      <c r="AB33" s="108"/>
      <c r="AC33" s="122">
        <f t="shared" si="2"/>
        <v>0</v>
      </c>
    </row>
    <row r="34" spans="2:29">
      <c r="B34" s="625"/>
      <c r="C34" s="126"/>
      <c r="D34" s="126"/>
      <c r="E34" s="126"/>
      <c r="F34" s="110">
        <v>0</v>
      </c>
      <c r="G34" s="109">
        <f t="shared" si="0"/>
        <v>0</v>
      </c>
      <c r="H34" s="30"/>
      <c r="I34" s="628"/>
      <c r="J34" s="167"/>
      <c r="K34" s="167"/>
      <c r="L34" s="164"/>
      <c r="M34" s="164"/>
      <c r="O34" s="631"/>
      <c r="P34" s="112"/>
      <c r="Q34" s="113"/>
      <c r="R34" s="114"/>
      <c r="S34" s="114"/>
      <c r="T34" s="114">
        <f t="shared" si="1"/>
        <v>0</v>
      </c>
      <c r="V34" s="108"/>
      <c r="W34" s="122"/>
      <c r="Y34" s="126"/>
      <c r="Z34" s="109"/>
      <c r="AB34" s="108"/>
      <c r="AC34" s="122">
        <f t="shared" si="2"/>
        <v>0</v>
      </c>
    </row>
    <row r="35" spans="2:29">
      <c r="B35" s="625"/>
      <c r="C35" s="126"/>
      <c r="D35" s="126"/>
      <c r="E35" s="126"/>
      <c r="F35" s="110">
        <v>0</v>
      </c>
      <c r="G35" s="109">
        <f t="shared" si="0"/>
        <v>0</v>
      </c>
      <c r="H35" s="30"/>
      <c r="I35" s="629"/>
      <c r="J35" s="168"/>
      <c r="K35" s="169"/>
      <c r="L35" s="185"/>
      <c r="M35" s="164"/>
      <c r="O35" s="632"/>
      <c r="P35" s="130"/>
      <c r="Q35" s="131"/>
      <c r="R35" s="132"/>
      <c r="S35" s="133"/>
      <c r="T35" s="114">
        <f t="shared" si="1"/>
        <v>0</v>
      </c>
      <c r="V35" s="108"/>
      <c r="W35" s="122"/>
      <c r="Y35" s="126"/>
      <c r="Z35" s="109"/>
      <c r="AB35" s="108"/>
      <c r="AC35" s="122">
        <f t="shared" si="2"/>
        <v>0</v>
      </c>
    </row>
    <row r="36" spans="2:29">
      <c r="B36" s="626"/>
      <c r="C36" s="126"/>
      <c r="D36" s="126"/>
      <c r="E36" s="126"/>
      <c r="F36" s="110">
        <v>0</v>
      </c>
      <c r="G36" s="109">
        <f t="shared" si="0"/>
        <v>0</v>
      </c>
      <c r="H36" s="30"/>
      <c r="R36" s="134"/>
      <c r="V36" s="108"/>
      <c r="W36" s="122"/>
      <c r="Y36" s="126"/>
      <c r="Z36" s="109"/>
      <c r="AB36" s="108"/>
      <c r="AC36" s="122">
        <f t="shared" si="2"/>
        <v>0</v>
      </c>
    </row>
    <row r="37" spans="2:29">
      <c r="B37" s="115" t="s">
        <v>26</v>
      </c>
      <c r="C37" s="134"/>
      <c r="D37" s="135">
        <f>SUM(D4:D36)</f>
        <v>7</v>
      </c>
      <c r="E37" s="136">
        <f>G37/D37</f>
        <v>27.255714285714284</v>
      </c>
      <c r="F37" s="137"/>
      <c r="G37" s="138">
        <f>SUM(G4:G36)</f>
        <v>190.79</v>
      </c>
      <c r="V37" s="108"/>
      <c r="W37" s="122"/>
      <c r="Y37" s="126"/>
      <c r="Z37" s="109"/>
      <c r="AB37" s="108"/>
      <c r="AC37" s="122">
        <f>(T36)</f>
        <v>0</v>
      </c>
    </row>
    <row r="38" spans="2:29">
      <c r="E38" s="139" t="s">
        <v>27</v>
      </c>
      <c r="W38" s="140">
        <f>SUM(W5:W37)</f>
        <v>10.219999999999999</v>
      </c>
      <c r="Z38" s="140">
        <f>SUM(Z5:Z37)</f>
        <v>5.27</v>
      </c>
    </row>
  </sheetData>
  <mergeCells count="9">
    <mergeCell ref="AB2:AC2"/>
    <mergeCell ref="V3:W3"/>
    <mergeCell ref="Y3:Z3"/>
    <mergeCell ref="AB3:AC3"/>
    <mergeCell ref="B4:B36"/>
    <mergeCell ref="I4:I35"/>
    <mergeCell ref="O4:O35"/>
    <mergeCell ref="B2:C2"/>
    <mergeCell ref="D2:J2"/>
  </mergeCells>
  <hyperlinks>
    <hyperlink ref="B3" location="CARTEIRA!A1" display="CARTEIRA!A1" xr:uid="{00000000-0004-0000-0400-000000000000}"/>
    <hyperlink ref="V3:W3" location="DIVIDENDO!A1" display="DIVIDENDO" xr:uid="{00000000-0004-0000-0400-000001000000}"/>
  </hyperlinks>
  <pageMargins left="0.511811024" right="0.511811024" top="0.78740157499999996" bottom="0.78740157499999996" header="0.31496062000000002" footer="0.31496062000000002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Planilha43">
    <tabColor theme="9" tint="0.59999389629810485"/>
  </sheetPr>
  <dimension ref="A1:AC736"/>
  <sheetViews>
    <sheetView zoomScale="118" zoomScaleNormal="118" workbookViewId="0">
      <selection activeCell="I1" sqref="I1:J1"/>
    </sheetView>
  </sheetViews>
  <sheetFormatPr defaultColWidth="0" defaultRowHeight="19.5" zeroHeight="1"/>
  <cols>
    <col min="1" max="1" width="14.7109375" style="277" bestFit="1" customWidth="1"/>
    <col min="2" max="2" width="15.7109375" style="315" bestFit="1" customWidth="1"/>
    <col min="3" max="3" width="21.85546875" style="277" customWidth="1"/>
    <col min="4" max="4" width="15.85546875" style="277" customWidth="1"/>
    <col min="5" max="5" width="22.42578125" style="277" bestFit="1" customWidth="1"/>
    <col min="6" max="6" width="23.85546875" style="277" bestFit="1" customWidth="1"/>
    <col min="7" max="7" width="27.7109375" style="274" bestFit="1" customWidth="1"/>
    <col min="8" max="8" width="26.42578125" style="275" customWidth="1"/>
    <col min="9" max="9" width="26.28515625" style="277" bestFit="1" customWidth="1"/>
    <col min="10" max="10" width="14.5703125" style="277" bestFit="1" customWidth="1"/>
    <col min="11" max="21" width="12.42578125" style="264" hidden="1" customWidth="1"/>
    <col min="22" max="29" width="0" style="264" hidden="1" customWidth="1"/>
    <col min="30" max="16384" width="12.42578125" style="264" hidden="1"/>
  </cols>
  <sheetData>
    <row r="1" spans="1:10" ht="15.75" customHeight="1">
      <c r="A1" s="261" t="s">
        <v>311</v>
      </c>
      <c r="B1" s="261" t="s">
        <v>171</v>
      </c>
      <c r="C1" s="262" t="s">
        <v>312</v>
      </c>
      <c r="D1" s="261" t="s">
        <v>313</v>
      </c>
      <c r="E1" s="263" t="s">
        <v>314</v>
      </c>
      <c r="F1" s="263" t="s">
        <v>177</v>
      </c>
      <c r="G1" s="720" t="s">
        <v>292</v>
      </c>
      <c r="H1" s="721">
        <v>300</v>
      </c>
      <c r="I1" s="719" t="s">
        <v>315</v>
      </c>
      <c r="J1" s="719"/>
    </row>
    <row r="2" spans="1:10" ht="15.75" customHeight="1">
      <c r="A2" s="265" t="str">
        <f>(BRCR11!B3)</f>
        <v>BRCR11</v>
      </c>
      <c r="B2" s="266">
        <f>(BRCR11!E37)</f>
        <v>78.147499999999994</v>
      </c>
      <c r="C2" s="322">
        <f>(CARTEIRA!H37)</f>
        <v>60.01</v>
      </c>
      <c r="D2" s="267">
        <v>1</v>
      </c>
      <c r="E2" s="268">
        <f t="shared" ref="E2:F10" si="0">(D2*C2)</f>
        <v>60.01</v>
      </c>
      <c r="F2" s="269">
        <f>(CARTEIRA!K37)</f>
        <v>-0.2320931571707347</v>
      </c>
      <c r="G2" s="720"/>
      <c r="H2" s="721"/>
      <c r="I2" s="270">
        <v>2019</v>
      </c>
      <c r="J2" s="271">
        <v>70.83</v>
      </c>
    </row>
    <row r="3" spans="1:10" ht="18" customHeight="1">
      <c r="A3" s="265" t="str">
        <f>(BCFF11!B3)</f>
        <v>BCFF11</v>
      </c>
      <c r="B3" s="266">
        <f>(BCFF11!E38)</f>
        <v>11.42090909090909</v>
      </c>
      <c r="C3" s="322">
        <f>(CARTEIRA!H38)</f>
        <v>9.0299999999999994</v>
      </c>
      <c r="D3" s="267">
        <v>1</v>
      </c>
      <c r="E3" s="268">
        <f t="shared" si="0"/>
        <v>9.0299999999999994</v>
      </c>
      <c r="F3" s="269">
        <f>(CARTEIRA!K38)</f>
        <v>-0.20934490169545492</v>
      </c>
      <c r="G3" s="272" t="s">
        <v>316</v>
      </c>
      <c r="H3" s="273">
        <f>(H1-I23)</f>
        <v>33.56</v>
      </c>
      <c r="I3" s="270">
        <v>2020</v>
      </c>
      <c r="J3" s="271">
        <v>314.14999999999998</v>
      </c>
    </row>
    <row r="4" spans="1:10">
      <c r="A4" s="265" t="str">
        <f>(XPLG11!B3)</f>
        <v>XPLG11</v>
      </c>
      <c r="B4" s="266">
        <f>(XPLG11!E38)</f>
        <v>124.35464999999996</v>
      </c>
      <c r="C4" s="322">
        <f>(CARTEIRA!H39)</f>
        <v>107.3</v>
      </c>
      <c r="D4" s="267">
        <v>1</v>
      </c>
      <c r="E4" s="268">
        <f t="shared" si="0"/>
        <v>107.3</v>
      </c>
      <c r="F4" s="269">
        <f>(CARTEIRA!K39)</f>
        <v>-0.13714525351484624</v>
      </c>
      <c r="G4" s="362"/>
      <c r="I4" s="270">
        <v>2021</v>
      </c>
      <c r="J4" s="271">
        <v>439.75</v>
      </c>
    </row>
    <row r="5" spans="1:10">
      <c r="A5" s="265" t="str">
        <f>(KNRI11!B3)</f>
        <v>KNRI11</v>
      </c>
      <c r="B5" s="266">
        <f>(KNRI11!E37)</f>
        <v>150.90071428571429</v>
      </c>
      <c r="C5" s="322">
        <f>(CARTEIRA!H40)</f>
        <v>162.59</v>
      </c>
      <c r="D5" s="267">
        <v>1</v>
      </c>
      <c r="E5" s="268">
        <f t="shared" si="0"/>
        <v>162.59</v>
      </c>
      <c r="F5" s="269">
        <f>(CARTEIRA!K40)</f>
        <v>7.746342202299529E-2</v>
      </c>
      <c r="G5" s="361"/>
      <c r="I5" s="270">
        <v>2022</v>
      </c>
      <c r="J5" s="271">
        <v>808.41</v>
      </c>
    </row>
    <row r="6" spans="1:10">
      <c r="A6" s="265" t="str">
        <f>(XPML11!B3)</f>
        <v>XPML11</v>
      </c>
      <c r="B6" s="266">
        <f>(XPML11!E37)</f>
        <v>107.83666666666667</v>
      </c>
      <c r="C6" s="322">
        <f>(CARTEIRA!H41)</f>
        <v>117.85</v>
      </c>
      <c r="D6" s="267">
        <v>1</v>
      </c>
      <c r="E6" s="268">
        <f t="shared" si="0"/>
        <v>117.85</v>
      </c>
      <c r="F6" s="269">
        <f>(CARTEIRA!K41)</f>
        <v>9.2856480479737644E-2</v>
      </c>
      <c r="G6" s="277"/>
      <c r="H6" s="277"/>
      <c r="I6" s="270">
        <v>2023</v>
      </c>
      <c r="J6" s="271">
        <v>1128.82</v>
      </c>
    </row>
    <row r="7" spans="1:10">
      <c r="A7" s="278" t="str">
        <f>(IRDM11!B3)</f>
        <v>IRDM11</v>
      </c>
      <c r="B7" s="266">
        <f>(IRDM11!E39)</f>
        <v>102.57321428571427</v>
      </c>
      <c r="C7" s="322">
        <f>(CARTEIRA!H42)</f>
        <v>77.91</v>
      </c>
      <c r="D7" s="267">
        <v>1</v>
      </c>
      <c r="E7" s="268">
        <f t="shared" si="0"/>
        <v>77.91</v>
      </c>
      <c r="F7" s="269">
        <f>(CARTEIRA!K42)</f>
        <v>-0.24044497832558617</v>
      </c>
      <c r="G7" s="277"/>
      <c r="H7" s="277"/>
      <c r="I7" s="270">
        <v>2024</v>
      </c>
      <c r="J7" s="276"/>
    </row>
    <row r="8" spans="1:10" ht="22.5">
      <c r="A8" s="265" t="str">
        <f>HGLG11!B3</f>
        <v>HGLG11</v>
      </c>
      <c r="B8" s="266">
        <f>(HGLG11!E37)</f>
        <v>164.82249999999999</v>
      </c>
      <c r="C8" s="322">
        <f>(CARTEIRA!H43)</f>
        <v>161</v>
      </c>
      <c r="D8" s="267">
        <v>1</v>
      </c>
      <c r="E8" s="268">
        <f t="shared" si="0"/>
        <v>161</v>
      </c>
      <c r="F8" s="269">
        <f>(CARTEIRA!K43)</f>
        <v>-2.3191615222436204E-2</v>
      </c>
      <c r="G8" s="279"/>
      <c r="H8" s="593"/>
      <c r="I8" s="276"/>
      <c r="J8" s="276"/>
    </row>
    <row r="9" spans="1:10" ht="22.5">
      <c r="A9" s="265" t="str">
        <f>CARTEIRA!C44</f>
        <v>VGHF11.SA</v>
      </c>
      <c r="B9" s="266">
        <f>CARTEIRA!E44</f>
        <v>9.4799999999999986</v>
      </c>
      <c r="C9" s="322">
        <f>CARTEIRA!H44</f>
        <v>9.44</v>
      </c>
      <c r="D9" s="267">
        <v>1</v>
      </c>
      <c r="E9" s="268">
        <f t="shared" si="0"/>
        <v>9.44</v>
      </c>
      <c r="F9" s="269">
        <f>(CARTEIRA!K44)</f>
        <v>-4.219409282700412E-3</v>
      </c>
      <c r="G9" s="279"/>
      <c r="H9" s="280"/>
      <c r="I9" s="276"/>
      <c r="J9" s="276"/>
    </row>
    <row r="10" spans="1:10" ht="22.5">
      <c r="A10" s="265" t="str">
        <f>CARTEIRA!C45</f>
        <v>XPCA11.SA</v>
      </c>
      <c r="B10" s="266">
        <f>CARTEIRA!E45</f>
        <v>9.523789473684209</v>
      </c>
      <c r="C10" s="322">
        <f>CARTEIRA!H45</f>
        <v>9.0299999999999994</v>
      </c>
      <c r="D10" s="267">
        <v>1</v>
      </c>
      <c r="E10" s="268">
        <f t="shared" si="0"/>
        <v>9.0299999999999994</v>
      </c>
      <c r="F10" s="269">
        <f>(CARTEIRA!K45)</f>
        <v>-5.1848003890534476E-2</v>
      </c>
      <c r="G10" s="279"/>
      <c r="H10" s="280"/>
      <c r="I10" s="276"/>
      <c r="J10" s="276"/>
    </row>
    <row r="11" spans="1:10" ht="18.600000000000001" customHeight="1">
      <c r="A11" s="281"/>
      <c r="B11" s="282" t="s">
        <v>317</v>
      </c>
      <c r="C11" s="283" t="s">
        <v>318</v>
      </c>
      <c r="D11" s="284"/>
      <c r="E11" s="285">
        <f>SUM(E2:E9)</f>
        <v>705.13</v>
      </c>
      <c r="F11" s="286">
        <f>AVERAGE(F2:F10)</f>
        <v>-8.0885268511062217E-2</v>
      </c>
      <c r="G11" s="361">
        <f ca="1">TODAY()</f>
        <v>45284</v>
      </c>
      <c r="H11" s="280"/>
      <c r="I11" s="276"/>
      <c r="J11" s="276"/>
    </row>
    <row r="12" spans="1:10">
      <c r="A12" s="281"/>
      <c r="B12" s="281"/>
      <c r="C12" s="276"/>
      <c r="D12" s="287"/>
      <c r="E12" s="276"/>
      <c r="F12" s="276"/>
      <c r="G12" s="276"/>
      <c r="H12" s="276"/>
      <c r="I12" s="276"/>
      <c r="J12" s="276"/>
    </row>
    <row r="13" spans="1:10" ht="15.75" customHeight="1">
      <c r="A13" s="288" t="s">
        <v>179</v>
      </c>
      <c r="B13" s="288" t="s">
        <v>17</v>
      </c>
      <c r="C13" s="288" t="s">
        <v>319</v>
      </c>
      <c r="D13" s="288" t="s">
        <v>320</v>
      </c>
      <c r="E13" s="288" t="s">
        <v>321</v>
      </c>
      <c r="F13" s="288" t="s">
        <v>171</v>
      </c>
      <c r="G13" s="289" t="s">
        <v>322</v>
      </c>
      <c r="H13" s="290" t="s">
        <v>323</v>
      </c>
      <c r="I13" s="288" t="s">
        <v>324</v>
      </c>
      <c r="J13" s="291"/>
    </row>
    <row r="14" spans="1:10" ht="15.75" customHeight="1">
      <c r="A14" s="278" t="str">
        <f>(BRCR11!B3)</f>
        <v>BRCR11</v>
      </c>
      <c r="B14" s="288">
        <v>0.47</v>
      </c>
      <c r="C14" s="289">
        <f>(BRCR11!D37)</f>
        <v>40</v>
      </c>
      <c r="D14" s="288">
        <v>100</v>
      </c>
      <c r="E14" s="288">
        <f t="shared" ref="E14:E18" si="1">(D14-C14)</f>
        <v>60</v>
      </c>
      <c r="F14" s="292">
        <f>(BRCR11!E37)</f>
        <v>78.147499999999994</v>
      </c>
      <c r="G14" s="293">
        <f t="shared" ref="G14:G18" si="2">(F14*E14)</f>
        <v>4688.8499999999995</v>
      </c>
      <c r="H14" s="293">
        <f t="shared" ref="H14:H18" si="3">(F14*C14)</f>
        <v>3125.8999999999996</v>
      </c>
      <c r="I14" s="293">
        <f t="shared" ref="I14:I18" si="4">(C14*B14)</f>
        <v>18.799999999999997</v>
      </c>
      <c r="J14" s="291"/>
    </row>
    <row r="15" spans="1:10" ht="15.75" customHeight="1">
      <c r="A15" s="278" t="str">
        <f>(BCFF11!B3)</f>
        <v>BCFF11</v>
      </c>
      <c r="B15" s="288">
        <v>0.6</v>
      </c>
      <c r="C15" s="289">
        <f>(BCFF11!D38)</f>
        <v>330</v>
      </c>
      <c r="D15" s="288">
        <v>100</v>
      </c>
      <c r="E15" s="288">
        <f t="shared" si="1"/>
        <v>-230</v>
      </c>
      <c r="F15" s="292">
        <f>(BCFF11!E38)</f>
        <v>11.42090909090909</v>
      </c>
      <c r="G15" s="293">
        <f t="shared" si="2"/>
        <v>-2626.8090909090906</v>
      </c>
      <c r="H15" s="293">
        <f t="shared" si="3"/>
        <v>3768.8999999999996</v>
      </c>
      <c r="I15" s="293">
        <f t="shared" si="4"/>
        <v>198</v>
      </c>
      <c r="J15" s="291"/>
    </row>
    <row r="16" spans="1:10">
      <c r="A16" s="278" t="str">
        <f>(XPLG11!B3)</f>
        <v>XPLG11</v>
      </c>
      <c r="B16" s="288">
        <v>0.72</v>
      </c>
      <c r="C16" s="289">
        <f>(XPLG11!D38)</f>
        <v>20</v>
      </c>
      <c r="D16" s="288">
        <v>100</v>
      </c>
      <c r="E16" s="288">
        <f t="shared" si="1"/>
        <v>80</v>
      </c>
      <c r="F16" s="292">
        <f>(XPLG11!E38)</f>
        <v>124.35464999999996</v>
      </c>
      <c r="G16" s="293">
        <f t="shared" si="2"/>
        <v>9948.3719999999976</v>
      </c>
      <c r="H16" s="293">
        <f t="shared" si="3"/>
        <v>2487.0929999999994</v>
      </c>
      <c r="I16" s="293">
        <f t="shared" si="4"/>
        <v>14.399999999999999</v>
      </c>
      <c r="J16" s="291"/>
    </row>
    <row r="17" spans="1:11">
      <c r="A17" s="278" t="str">
        <f>(KNRI11!B3)</f>
        <v>KNRI11</v>
      </c>
      <c r="B17" s="288">
        <v>0.91</v>
      </c>
      <c r="C17" s="289">
        <f>(KNRI11!D37)</f>
        <v>7</v>
      </c>
      <c r="D17" s="288">
        <v>100</v>
      </c>
      <c r="E17" s="288">
        <f t="shared" si="1"/>
        <v>93</v>
      </c>
      <c r="F17" s="292">
        <f>(KNRI11!E37)</f>
        <v>150.90071428571429</v>
      </c>
      <c r="G17" s="293">
        <f t="shared" si="2"/>
        <v>14033.766428571429</v>
      </c>
      <c r="H17" s="293">
        <f t="shared" si="3"/>
        <v>1056.3050000000001</v>
      </c>
      <c r="I17" s="293">
        <f t="shared" si="4"/>
        <v>6.37</v>
      </c>
      <c r="J17" s="291"/>
    </row>
    <row r="18" spans="1:11">
      <c r="A18" s="278" t="str">
        <f>(XPML11!B3)</f>
        <v>XPML11</v>
      </c>
      <c r="B18" s="288">
        <v>0.69</v>
      </c>
      <c r="C18" s="289">
        <f>(XPML11!D37)</f>
        <v>9</v>
      </c>
      <c r="D18" s="288">
        <v>100</v>
      </c>
      <c r="E18" s="288">
        <f t="shared" si="1"/>
        <v>91</v>
      </c>
      <c r="F18" s="292">
        <f>(XPML11!E37)</f>
        <v>107.83666666666667</v>
      </c>
      <c r="G18" s="293">
        <f t="shared" si="2"/>
        <v>9813.1366666666672</v>
      </c>
      <c r="H18" s="293">
        <f t="shared" si="3"/>
        <v>970.53000000000009</v>
      </c>
      <c r="I18" s="293">
        <f t="shared" si="4"/>
        <v>6.2099999999999991</v>
      </c>
      <c r="J18" s="291"/>
    </row>
    <row r="19" spans="1:11">
      <c r="A19" s="278" t="str">
        <f>(IRDM11!B3)</f>
        <v>IRDM11</v>
      </c>
      <c r="B19" s="288">
        <v>0.7</v>
      </c>
      <c r="C19" s="289">
        <f>(IRDM11!D39)</f>
        <v>14</v>
      </c>
      <c r="D19" s="288">
        <v>100</v>
      </c>
      <c r="E19" s="288">
        <f>(D19-C19)</f>
        <v>86</v>
      </c>
      <c r="F19" s="292">
        <f>(IRDM11!E39)</f>
        <v>102.57321428571427</v>
      </c>
      <c r="G19" s="293">
        <f>(F19*E19)</f>
        <v>8821.2964285714279</v>
      </c>
      <c r="H19" s="293">
        <f>(F19*C19)</f>
        <v>1436.0249999999999</v>
      </c>
      <c r="I19" s="293">
        <f>(C19*B19)</f>
        <v>9.7999999999999989</v>
      </c>
      <c r="J19" s="291"/>
    </row>
    <row r="20" spans="1:11">
      <c r="A20" s="278" t="str">
        <f>HGLG11!B3</f>
        <v>HGLG11</v>
      </c>
      <c r="B20" s="288">
        <v>1.1000000000000001</v>
      </c>
      <c r="C20" s="289">
        <f>(HGLG11!D37)</f>
        <v>4</v>
      </c>
      <c r="D20" s="288">
        <v>100</v>
      </c>
      <c r="E20" s="288">
        <f>(D20-C20)</f>
        <v>96</v>
      </c>
      <c r="F20" s="292">
        <f>(HGLG11!E37)</f>
        <v>164.82249999999999</v>
      </c>
      <c r="G20" s="293">
        <f>(F20*E20)</f>
        <v>15822.96</v>
      </c>
      <c r="H20" s="293">
        <f>(F20*C20)</f>
        <v>659.29</v>
      </c>
      <c r="I20" s="293">
        <f>(C20*B20)</f>
        <v>4.4000000000000004</v>
      </c>
      <c r="J20" s="291"/>
    </row>
    <row r="21" spans="1:11">
      <c r="A21" s="278" t="str">
        <f>CARTEIRA!C44</f>
        <v>VGHF11.SA</v>
      </c>
      <c r="B21" s="288">
        <v>0.09</v>
      </c>
      <c r="C21" s="289">
        <f>CARTEIRA!D44</f>
        <v>94</v>
      </c>
      <c r="D21" s="288">
        <v>200</v>
      </c>
      <c r="E21" s="288">
        <f>(D21-C21)</f>
        <v>106</v>
      </c>
      <c r="F21" s="292">
        <f>CARTEIRA!E44</f>
        <v>9.4799999999999986</v>
      </c>
      <c r="G21" s="293">
        <f>(F21*E21)</f>
        <v>1004.8799999999999</v>
      </c>
      <c r="H21" s="293">
        <f>(F21*C21)</f>
        <v>891.11999999999989</v>
      </c>
      <c r="I21" s="293">
        <f>(C21*B21)</f>
        <v>8.4599999999999991</v>
      </c>
      <c r="J21" s="291"/>
    </row>
    <row r="22" spans="1:11">
      <c r="A22" s="278" t="str">
        <f>A10</f>
        <v>XPCA11.SA</v>
      </c>
      <c r="B22" s="288">
        <v>0.12</v>
      </c>
      <c r="C22" s="289">
        <f>CARTEIRA!D45</f>
        <v>95</v>
      </c>
      <c r="D22" s="288">
        <v>200</v>
      </c>
      <c r="E22" s="288">
        <f>(D22-C22)</f>
        <v>105</v>
      </c>
      <c r="F22" s="292">
        <f>CARTEIRA!E45</f>
        <v>9.523789473684209</v>
      </c>
      <c r="G22" s="293">
        <f>(F22*E22)</f>
        <v>999.997894736842</v>
      </c>
      <c r="H22" s="293">
        <f>(F22*C22)</f>
        <v>904.75999999999988</v>
      </c>
      <c r="I22" s="293">
        <f>(C22*B22)</f>
        <v>11.4</v>
      </c>
      <c r="J22" s="291"/>
    </row>
    <row r="23" spans="1:11">
      <c r="A23" s="284"/>
      <c r="B23" s="294">
        <f t="shared" ref="B23:I23" si="5">SUM(B14:B21)</f>
        <v>5.2799999999999994</v>
      </c>
      <c r="C23" s="295">
        <f t="shared" si="5"/>
        <v>518</v>
      </c>
      <c r="D23" s="283">
        <f t="shared" si="5"/>
        <v>900</v>
      </c>
      <c r="E23" s="283">
        <f t="shared" si="5"/>
        <v>382</v>
      </c>
      <c r="F23" s="296">
        <f t="shared" si="5"/>
        <v>749.53615432900426</v>
      </c>
      <c r="G23" s="297">
        <f t="shared" si="5"/>
        <v>61506.452432900427</v>
      </c>
      <c r="H23" s="298">
        <f t="shared" si="5"/>
        <v>14395.162999999997</v>
      </c>
      <c r="I23" s="299">
        <f t="shared" si="5"/>
        <v>266.44</v>
      </c>
      <c r="J23" s="300"/>
    </row>
    <row r="24" spans="1:11">
      <c r="A24" s="301"/>
      <c r="B24" s="302"/>
      <c r="C24" s="302"/>
      <c r="D24" s="302"/>
      <c r="E24" s="302"/>
      <c r="F24" s="303"/>
      <c r="G24" s="283" t="s">
        <v>292</v>
      </c>
      <c r="H24" s="351" t="s">
        <v>325</v>
      </c>
      <c r="I24" s="304" t="s">
        <v>326</v>
      </c>
      <c r="J24" s="300"/>
    </row>
    <row r="25" spans="1:11">
      <c r="A25" s="278" t="str">
        <f>(BRCR11!B3)</f>
        <v>BRCR11</v>
      </c>
      <c r="B25" s="278" t="str">
        <f>(BCFF11!B3)</f>
        <v>BCFF11</v>
      </c>
      <c r="C25" s="278" t="str">
        <f>(XPLG11!B3)</f>
        <v>XPLG11</v>
      </c>
      <c r="D25" s="265" t="str">
        <f>(KNRI11!B3)</f>
        <v>KNRI11</v>
      </c>
      <c r="E25" s="265" t="str">
        <f>(XPML11!B3)</f>
        <v>XPML11</v>
      </c>
      <c r="F25" s="278" t="str">
        <f>(IRDM11!B3)</f>
        <v>IRDM11</v>
      </c>
      <c r="G25" s="349" t="str">
        <f>HGLG11!B3</f>
        <v>HGLG11</v>
      </c>
      <c r="H25" s="349" t="str">
        <f>VGHF11!B3</f>
        <v>VGHF11</v>
      </c>
      <c r="I25" s="349" t="str">
        <f>XPCA11!B3</f>
        <v>XPCA11</v>
      </c>
      <c r="J25" s="276"/>
      <c r="K25" s="305"/>
    </row>
    <row r="26" spans="1:11">
      <c r="A26" s="323">
        <f>(BRCR11!W58)</f>
        <v>297.40000000000003</v>
      </c>
      <c r="B26" s="306">
        <f>(BCFF11!W64)</f>
        <v>800.0999999999998</v>
      </c>
      <c r="C26" s="306">
        <f>(XPLG11!W69)</f>
        <v>325.39</v>
      </c>
      <c r="D26" s="307">
        <f>(KNRI11!W65)</f>
        <v>95.17000000000003</v>
      </c>
      <c r="E26" s="307">
        <f>(XPML11!W64)</f>
        <v>80.269999999999982</v>
      </c>
      <c r="F26" s="307">
        <f>(IRDM11!W50)</f>
        <v>234.42</v>
      </c>
      <c r="G26" s="350">
        <f>(HGLG11!W38)</f>
        <v>69.65000000000002</v>
      </c>
      <c r="H26" s="350">
        <f>VGHF11!W39</f>
        <v>118.28000000000002</v>
      </c>
      <c r="I26" s="350">
        <f>XPCA11!V38</f>
        <v>61.31</v>
      </c>
      <c r="J26" s="308"/>
      <c r="K26" s="309"/>
    </row>
    <row r="27" spans="1:11" hidden="1">
      <c r="A27" s="310">
        <f>COUNTA(BRCR11!W5:W43)</f>
        <v>35</v>
      </c>
      <c r="B27" s="310">
        <f>COUNTA(BCFF11!W5:W63)</f>
        <v>48</v>
      </c>
      <c r="C27" s="310">
        <f>COUNTA(XPLG11!W5:W41)</f>
        <v>34</v>
      </c>
      <c r="D27" s="310">
        <f>COUNTA(KNRI11!W4:W36)</f>
        <v>30</v>
      </c>
      <c r="E27" s="310">
        <f>COUNTA(XPML11!W4:W36)</f>
        <v>30</v>
      </c>
      <c r="F27" s="311">
        <f>SUM(A26:E26)</f>
        <v>1598.33</v>
      </c>
      <c r="G27" s="312"/>
      <c r="H27" s="309"/>
      <c r="I27" s="312"/>
    </row>
    <row r="28" spans="1:11" ht="22.5" hidden="1">
      <c r="A28" s="718" t="s">
        <v>327</v>
      </c>
      <c r="B28" s="718"/>
      <c r="C28" s="718"/>
      <c r="D28" s="718"/>
      <c r="E28" s="718"/>
      <c r="H28" s="313">
        <v>3.1351</v>
      </c>
      <c r="I28" s="314">
        <f>H28/12</f>
        <v>0.26125833333333331</v>
      </c>
    </row>
    <row r="32" spans="1:11"/>
    <row r="64"/>
    <row r="65" spans="1:10"/>
    <row r="66" spans="1:10"/>
    <row r="67" spans="1:10"/>
    <row r="68" spans="1:10"/>
    <row r="77" spans="1:10" hidden="1">
      <c r="J77" s="264"/>
    </row>
    <row r="78" spans="1:10" hidden="1">
      <c r="A78" s="316"/>
      <c r="B78" s="317"/>
      <c r="J78" s="264"/>
    </row>
    <row r="79" spans="1:10" hidden="1">
      <c r="A79" s="316"/>
      <c r="B79" s="317"/>
      <c r="C79" s="316"/>
      <c r="D79" s="316"/>
      <c r="E79" s="316"/>
      <c r="F79" s="316"/>
      <c r="G79" s="318"/>
      <c r="H79" s="319"/>
      <c r="I79" s="264"/>
      <c r="J79" s="264"/>
    </row>
    <row r="80" spans="1:10" hidden="1">
      <c r="A80" s="316"/>
      <c r="B80" s="317"/>
      <c r="C80" s="316"/>
      <c r="D80" s="316"/>
      <c r="E80" s="316"/>
      <c r="F80" s="316"/>
      <c r="G80" s="318"/>
      <c r="H80" s="319"/>
      <c r="I80" s="264"/>
      <c r="J80" s="264"/>
    </row>
    <row r="81" spans="1:10" hidden="1">
      <c r="A81" s="316"/>
      <c r="B81" s="317"/>
      <c r="C81" s="316"/>
      <c r="D81" s="316"/>
      <c r="E81" s="316"/>
      <c r="F81" s="316"/>
      <c r="G81" s="318"/>
      <c r="H81" s="319"/>
      <c r="I81" s="264"/>
      <c r="J81" s="264"/>
    </row>
    <row r="82" spans="1:10" hidden="1">
      <c r="A82" s="316"/>
      <c r="B82" s="317"/>
      <c r="C82" s="316"/>
      <c r="D82" s="316"/>
      <c r="E82" s="316"/>
      <c r="F82" s="316"/>
      <c r="G82" s="318"/>
      <c r="H82" s="319"/>
      <c r="I82" s="264"/>
      <c r="J82" s="264"/>
    </row>
    <row r="83" spans="1:10" hidden="1">
      <c r="A83" s="316"/>
      <c r="B83" s="317"/>
      <c r="C83" s="316"/>
      <c r="D83" s="316"/>
      <c r="E83" s="316"/>
      <c r="F83" s="316"/>
      <c r="G83" s="318"/>
      <c r="H83" s="319"/>
      <c r="I83" s="264"/>
      <c r="J83" s="264"/>
    </row>
    <row r="84" spans="1:10" hidden="1">
      <c r="A84" s="316"/>
      <c r="B84" s="317"/>
      <c r="C84" s="316"/>
      <c r="D84" s="316"/>
      <c r="E84" s="316"/>
      <c r="F84" s="316"/>
      <c r="G84" s="318"/>
      <c r="H84" s="319"/>
      <c r="I84" s="264"/>
      <c r="J84" s="264"/>
    </row>
    <row r="85" spans="1:10" hidden="1">
      <c r="A85" s="316"/>
      <c r="B85" s="317"/>
      <c r="C85" s="316"/>
      <c r="D85" s="316"/>
      <c r="E85" s="316"/>
      <c r="F85" s="316"/>
      <c r="G85" s="318"/>
      <c r="H85" s="319"/>
      <c r="I85" s="264"/>
      <c r="J85" s="264"/>
    </row>
    <row r="86" spans="1:10" hidden="1">
      <c r="A86" s="316"/>
      <c r="B86" s="317"/>
      <c r="C86" s="316"/>
      <c r="D86" s="316"/>
      <c r="E86" s="316"/>
      <c r="F86" s="316"/>
      <c r="G86" s="318"/>
      <c r="H86" s="319"/>
      <c r="I86" s="264"/>
      <c r="J86" s="264"/>
    </row>
    <row r="87" spans="1:10" hidden="1">
      <c r="A87" s="316"/>
      <c r="B87" s="317"/>
      <c r="C87" s="316"/>
      <c r="D87" s="316"/>
      <c r="E87" s="316"/>
      <c r="F87" s="316"/>
      <c r="G87" s="318"/>
      <c r="H87" s="319"/>
      <c r="I87" s="264"/>
      <c r="J87" s="264"/>
    </row>
    <row r="88" spans="1:10" hidden="1">
      <c r="A88" s="316"/>
      <c r="B88" s="317"/>
      <c r="C88" s="316"/>
      <c r="D88" s="316"/>
      <c r="E88" s="316"/>
      <c r="F88" s="316"/>
      <c r="G88" s="318"/>
      <c r="H88" s="319"/>
      <c r="I88" s="264"/>
      <c r="J88" s="264"/>
    </row>
    <row r="89" spans="1:10" hidden="1">
      <c r="A89" s="316"/>
      <c r="B89" s="317"/>
      <c r="C89" s="316"/>
      <c r="D89" s="316"/>
      <c r="E89" s="316"/>
      <c r="F89" s="316"/>
      <c r="G89" s="318"/>
      <c r="H89" s="319"/>
      <c r="I89" s="264"/>
      <c r="J89" s="264"/>
    </row>
    <row r="90" spans="1:10" hidden="1">
      <c r="A90" s="316"/>
      <c r="B90" s="317"/>
      <c r="C90" s="316"/>
      <c r="D90" s="316"/>
      <c r="E90" s="316"/>
      <c r="F90" s="316"/>
      <c r="G90" s="318"/>
      <c r="H90" s="319"/>
      <c r="I90" s="264"/>
      <c r="J90" s="264"/>
    </row>
    <row r="91" spans="1:10" hidden="1">
      <c r="A91" s="316"/>
      <c r="B91" s="317"/>
      <c r="C91" s="316"/>
      <c r="D91" s="316"/>
      <c r="E91" s="316"/>
      <c r="F91" s="316"/>
      <c r="G91" s="318"/>
      <c r="H91" s="319"/>
      <c r="I91" s="264"/>
      <c r="J91" s="264"/>
    </row>
    <row r="92" spans="1:10" hidden="1">
      <c r="A92" s="316"/>
      <c r="B92" s="317"/>
      <c r="C92" s="316"/>
      <c r="D92" s="316"/>
      <c r="E92" s="316"/>
      <c r="F92" s="316"/>
      <c r="G92" s="318"/>
      <c r="H92" s="319"/>
      <c r="I92" s="264"/>
      <c r="J92" s="264"/>
    </row>
    <row r="93" spans="1:10" hidden="1">
      <c r="A93" s="316"/>
      <c r="B93" s="317"/>
      <c r="C93" s="316"/>
      <c r="D93" s="316"/>
      <c r="E93" s="316"/>
      <c r="F93" s="316"/>
      <c r="G93" s="318"/>
      <c r="H93" s="319"/>
      <c r="I93" s="264"/>
      <c r="J93" s="264"/>
    </row>
    <row r="94" spans="1:10" hidden="1">
      <c r="A94" s="316"/>
      <c r="B94" s="317"/>
      <c r="C94" s="316"/>
      <c r="D94" s="316"/>
      <c r="E94" s="316"/>
      <c r="F94" s="316"/>
      <c r="G94" s="318"/>
      <c r="H94" s="319"/>
      <c r="I94" s="264"/>
      <c r="J94" s="264"/>
    </row>
    <row r="95" spans="1:10" hidden="1">
      <c r="A95" s="316"/>
      <c r="B95" s="317"/>
      <c r="C95" s="316"/>
      <c r="D95" s="316"/>
      <c r="E95" s="316"/>
      <c r="F95" s="316"/>
      <c r="G95" s="318"/>
      <c r="H95" s="319"/>
      <c r="I95" s="264"/>
      <c r="J95" s="264"/>
    </row>
    <row r="96" spans="1:10" hidden="1">
      <c r="A96" s="316"/>
      <c r="B96" s="317"/>
      <c r="C96" s="316"/>
      <c r="D96" s="316"/>
      <c r="E96" s="316"/>
      <c r="F96" s="316"/>
      <c r="G96" s="318"/>
      <c r="H96" s="319"/>
      <c r="I96" s="264"/>
      <c r="J96" s="264"/>
    </row>
    <row r="97" spans="1:10" hidden="1">
      <c r="A97" s="316"/>
      <c r="B97" s="317"/>
      <c r="C97" s="316"/>
      <c r="D97" s="316"/>
      <c r="E97" s="316"/>
      <c r="F97" s="316"/>
      <c r="G97" s="318"/>
      <c r="H97" s="319"/>
      <c r="I97" s="264"/>
      <c r="J97" s="264"/>
    </row>
    <row r="98" spans="1:10" hidden="1">
      <c r="A98" s="316"/>
      <c r="B98" s="317"/>
      <c r="C98" s="316"/>
      <c r="D98" s="316"/>
      <c r="E98" s="316"/>
      <c r="F98" s="316"/>
      <c r="G98" s="318"/>
      <c r="H98" s="319"/>
      <c r="I98" s="264"/>
      <c r="J98" s="264"/>
    </row>
    <row r="99" spans="1:10" hidden="1">
      <c r="A99" s="316"/>
      <c r="B99" s="317"/>
      <c r="C99" s="316"/>
      <c r="D99" s="316"/>
      <c r="E99" s="316"/>
      <c r="F99" s="316"/>
      <c r="G99" s="318"/>
      <c r="H99" s="319"/>
      <c r="I99" s="264"/>
      <c r="J99" s="264"/>
    </row>
    <row r="100" spans="1:10" hidden="1">
      <c r="A100" s="316"/>
      <c r="B100" s="317"/>
      <c r="C100" s="316"/>
      <c r="D100" s="316"/>
      <c r="E100" s="316"/>
      <c r="F100" s="316"/>
      <c r="G100" s="318"/>
      <c r="H100" s="319"/>
      <c r="I100" s="264"/>
      <c r="J100" s="264"/>
    </row>
    <row r="101" spans="1:10" hidden="1">
      <c r="A101" s="316"/>
      <c r="B101" s="317"/>
      <c r="C101" s="316"/>
      <c r="D101" s="316"/>
      <c r="E101" s="316"/>
      <c r="F101" s="316"/>
      <c r="G101" s="318"/>
      <c r="H101" s="319"/>
      <c r="I101" s="264"/>
      <c r="J101" s="264"/>
    </row>
    <row r="102" spans="1:10" hidden="1">
      <c r="A102" s="316"/>
      <c r="B102" s="317"/>
      <c r="C102" s="316"/>
      <c r="D102" s="316"/>
      <c r="E102" s="316"/>
      <c r="F102" s="316"/>
      <c r="G102" s="318"/>
      <c r="H102" s="319"/>
      <c r="I102" s="264"/>
      <c r="J102" s="264"/>
    </row>
    <row r="103" spans="1:10" hidden="1">
      <c r="A103" s="316"/>
      <c r="B103" s="317"/>
      <c r="C103" s="316"/>
      <c r="D103" s="316"/>
      <c r="E103" s="316"/>
      <c r="F103" s="316"/>
      <c r="G103" s="318"/>
      <c r="H103" s="319"/>
      <c r="I103" s="264"/>
      <c r="J103" s="264"/>
    </row>
    <row r="104" spans="1:10" hidden="1">
      <c r="A104" s="316"/>
      <c r="B104" s="317"/>
      <c r="C104" s="316"/>
      <c r="D104" s="316"/>
      <c r="E104" s="316"/>
      <c r="F104" s="316"/>
      <c r="G104" s="318"/>
      <c r="H104" s="319"/>
      <c r="I104" s="264"/>
      <c r="J104" s="264"/>
    </row>
    <row r="105" spans="1:10" hidden="1">
      <c r="A105" s="316"/>
      <c r="B105" s="317"/>
      <c r="C105" s="316"/>
      <c r="D105" s="316"/>
      <c r="E105" s="316"/>
      <c r="F105" s="316"/>
      <c r="G105" s="318"/>
      <c r="H105" s="319"/>
      <c r="I105" s="264"/>
      <c r="J105" s="264"/>
    </row>
    <row r="106" spans="1:10" hidden="1">
      <c r="A106" s="316"/>
      <c r="B106" s="317"/>
      <c r="C106" s="316"/>
      <c r="D106" s="316"/>
      <c r="E106" s="316"/>
      <c r="F106" s="316"/>
      <c r="G106" s="318"/>
      <c r="H106" s="319"/>
      <c r="I106" s="264"/>
      <c r="J106" s="264"/>
    </row>
    <row r="107" spans="1:10" hidden="1">
      <c r="A107" s="316"/>
      <c r="B107" s="317"/>
      <c r="C107" s="316"/>
      <c r="D107" s="316"/>
      <c r="E107" s="316"/>
      <c r="F107" s="316"/>
      <c r="G107" s="318"/>
      <c r="H107" s="319"/>
      <c r="I107" s="264"/>
      <c r="J107" s="264"/>
    </row>
    <row r="108" spans="1:10" hidden="1">
      <c r="A108" s="316"/>
      <c r="B108" s="317"/>
      <c r="C108" s="316"/>
      <c r="D108" s="316"/>
      <c r="E108" s="316"/>
      <c r="F108" s="316"/>
      <c r="G108" s="318"/>
      <c r="H108" s="319"/>
      <c r="I108" s="264"/>
      <c r="J108" s="264"/>
    </row>
    <row r="109" spans="1:10" hidden="1">
      <c r="A109" s="316"/>
      <c r="B109" s="317"/>
      <c r="C109" s="316"/>
      <c r="D109" s="316"/>
      <c r="E109" s="316"/>
      <c r="F109" s="316"/>
      <c r="G109" s="318"/>
      <c r="H109" s="319"/>
      <c r="I109" s="264"/>
      <c r="J109" s="264"/>
    </row>
    <row r="110" spans="1:10" hidden="1">
      <c r="A110" s="316"/>
      <c r="B110" s="317"/>
      <c r="C110" s="316"/>
      <c r="D110" s="316"/>
      <c r="E110" s="316"/>
      <c r="F110" s="316"/>
      <c r="G110" s="318"/>
      <c r="H110" s="319"/>
      <c r="I110" s="264"/>
      <c r="J110" s="264"/>
    </row>
    <row r="111" spans="1:10" hidden="1">
      <c r="A111" s="316"/>
      <c r="B111" s="317"/>
      <c r="C111" s="316"/>
      <c r="D111" s="316"/>
      <c r="E111" s="316"/>
      <c r="F111" s="316"/>
      <c r="G111" s="318"/>
      <c r="H111" s="319"/>
      <c r="I111" s="264"/>
      <c r="J111" s="264"/>
    </row>
    <row r="112" spans="1:10" hidden="1">
      <c r="A112" s="316"/>
      <c r="B112" s="317"/>
      <c r="C112" s="316"/>
      <c r="D112" s="316"/>
      <c r="E112" s="316"/>
      <c r="F112" s="316"/>
      <c r="G112" s="318"/>
      <c r="H112" s="319"/>
      <c r="I112" s="264"/>
      <c r="J112" s="264"/>
    </row>
    <row r="113" spans="1:10" hidden="1">
      <c r="A113" s="316"/>
      <c r="B113" s="317"/>
      <c r="C113" s="316"/>
      <c r="D113" s="316"/>
      <c r="E113" s="316"/>
      <c r="F113" s="316"/>
      <c r="G113" s="318"/>
      <c r="H113" s="319"/>
      <c r="I113" s="264"/>
      <c r="J113" s="264"/>
    </row>
    <row r="114" spans="1:10" hidden="1">
      <c r="A114" s="316"/>
      <c r="B114" s="317"/>
      <c r="C114" s="316"/>
      <c r="D114" s="316"/>
      <c r="E114" s="316"/>
      <c r="F114" s="316"/>
      <c r="G114" s="318"/>
      <c r="H114" s="319"/>
      <c r="I114" s="264"/>
      <c r="J114" s="264"/>
    </row>
    <row r="115" spans="1:10" hidden="1">
      <c r="A115" s="316"/>
      <c r="B115" s="317"/>
      <c r="C115" s="316"/>
      <c r="D115" s="316"/>
      <c r="E115" s="316"/>
      <c r="F115" s="316"/>
      <c r="G115" s="318"/>
      <c r="H115" s="319"/>
      <c r="I115" s="264"/>
      <c r="J115" s="264"/>
    </row>
    <row r="116" spans="1:10" hidden="1">
      <c r="A116" s="316"/>
      <c r="B116" s="317"/>
      <c r="C116" s="316"/>
      <c r="D116" s="316"/>
      <c r="E116" s="316"/>
      <c r="F116" s="316"/>
      <c r="G116" s="318"/>
      <c r="H116" s="319"/>
      <c r="I116" s="264"/>
      <c r="J116" s="264"/>
    </row>
    <row r="117" spans="1:10" hidden="1">
      <c r="A117" s="316"/>
      <c r="B117" s="317"/>
      <c r="C117" s="316"/>
      <c r="D117" s="316"/>
      <c r="E117" s="316"/>
      <c r="F117" s="316"/>
      <c r="G117" s="318"/>
      <c r="H117" s="319"/>
      <c r="I117" s="264"/>
      <c r="J117" s="264"/>
    </row>
    <row r="118" spans="1:10" hidden="1">
      <c r="A118" s="316"/>
      <c r="B118" s="317"/>
      <c r="C118" s="316"/>
      <c r="D118" s="316"/>
      <c r="E118" s="316"/>
      <c r="F118" s="316"/>
      <c r="G118" s="318"/>
      <c r="H118" s="319"/>
      <c r="I118" s="264"/>
      <c r="J118" s="264"/>
    </row>
    <row r="119" spans="1:10" hidden="1">
      <c r="A119" s="316"/>
      <c r="B119" s="317"/>
      <c r="C119" s="316"/>
      <c r="D119" s="316"/>
      <c r="E119" s="316"/>
      <c r="F119" s="316"/>
      <c r="G119" s="318"/>
      <c r="H119" s="319"/>
      <c r="I119" s="264"/>
      <c r="J119" s="264"/>
    </row>
    <row r="120" spans="1:10" hidden="1">
      <c r="A120" s="316"/>
      <c r="B120" s="317"/>
      <c r="C120" s="316"/>
      <c r="D120" s="316"/>
      <c r="E120" s="316"/>
      <c r="F120" s="316"/>
      <c r="G120" s="318"/>
      <c r="H120" s="319"/>
      <c r="I120" s="264"/>
      <c r="J120" s="264"/>
    </row>
    <row r="121" spans="1:10" hidden="1">
      <c r="A121" s="316"/>
      <c r="B121" s="317"/>
      <c r="C121" s="316"/>
      <c r="D121" s="316"/>
      <c r="E121" s="316"/>
      <c r="F121" s="316"/>
      <c r="G121" s="318"/>
      <c r="H121" s="319"/>
      <c r="I121" s="264"/>
      <c r="J121" s="264"/>
    </row>
    <row r="122" spans="1:10" hidden="1">
      <c r="A122" s="316"/>
      <c r="B122" s="317"/>
      <c r="C122" s="316"/>
      <c r="D122" s="316"/>
      <c r="E122" s="316"/>
      <c r="F122" s="316"/>
      <c r="G122" s="318"/>
      <c r="H122" s="319"/>
      <c r="I122" s="264"/>
      <c r="J122" s="264"/>
    </row>
    <row r="123" spans="1:10" hidden="1">
      <c r="A123" s="316"/>
      <c r="B123" s="317"/>
      <c r="C123" s="316"/>
      <c r="D123" s="316"/>
      <c r="E123" s="316"/>
      <c r="F123" s="316"/>
      <c r="G123" s="318"/>
      <c r="H123" s="319"/>
      <c r="I123" s="264"/>
      <c r="J123" s="264"/>
    </row>
    <row r="124" spans="1:10" hidden="1">
      <c r="A124" s="316"/>
      <c r="B124" s="317"/>
      <c r="C124" s="316"/>
      <c r="D124" s="316"/>
      <c r="E124" s="316"/>
      <c r="F124" s="316"/>
      <c r="G124" s="318"/>
      <c r="H124" s="319"/>
      <c r="I124" s="264"/>
      <c r="J124" s="264"/>
    </row>
    <row r="125" spans="1:10" hidden="1">
      <c r="A125" s="316"/>
      <c r="B125" s="317"/>
      <c r="C125" s="316"/>
      <c r="D125" s="316"/>
      <c r="E125" s="316"/>
      <c r="F125" s="316"/>
      <c r="G125" s="318"/>
      <c r="H125" s="319"/>
      <c r="I125" s="264"/>
      <c r="J125" s="264"/>
    </row>
    <row r="126" spans="1:10" hidden="1">
      <c r="A126" s="316"/>
      <c r="B126" s="317"/>
      <c r="C126" s="316"/>
      <c r="D126" s="316"/>
      <c r="E126" s="316"/>
      <c r="F126" s="316"/>
      <c r="G126" s="318"/>
      <c r="H126" s="319"/>
      <c r="I126" s="264"/>
      <c r="J126" s="264"/>
    </row>
    <row r="127" spans="1:10" hidden="1">
      <c r="A127" s="316"/>
      <c r="B127" s="317"/>
      <c r="C127" s="316"/>
      <c r="D127" s="316"/>
      <c r="E127" s="316"/>
      <c r="F127" s="316"/>
      <c r="G127" s="318"/>
      <c r="H127" s="319"/>
      <c r="I127" s="264"/>
      <c r="J127" s="264"/>
    </row>
    <row r="128" spans="1:10" hidden="1">
      <c r="A128" s="316"/>
      <c r="B128" s="317"/>
      <c r="C128" s="316"/>
      <c r="D128" s="316"/>
      <c r="E128" s="316"/>
      <c r="F128" s="316"/>
      <c r="G128" s="318"/>
      <c r="H128" s="319"/>
      <c r="I128" s="264"/>
      <c r="J128" s="264"/>
    </row>
    <row r="129" spans="1:10" hidden="1">
      <c r="A129" s="316"/>
      <c r="B129" s="317"/>
      <c r="C129" s="316"/>
      <c r="D129" s="316"/>
      <c r="E129" s="316"/>
      <c r="F129" s="316"/>
      <c r="G129" s="318"/>
      <c r="H129" s="319"/>
      <c r="I129" s="264"/>
      <c r="J129" s="264"/>
    </row>
    <row r="130" spans="1:10" hidden="1">
      <c r="A130" s="316"/>
      <c r="B130" s="317"/>
      <c r="C130" s="316"/>
      <c r="D130" s="316"/>
      <c r="E130" s="316"/>
      <c r="F130" s="316"/>
      <c r="G130" s="318"/>
      <c r="H130" s="319"/>
      <c r="I130" s="264"/>
      <c r="J130" s="264"/>
    </row>
    <row r="131" spans="1:10" hidden="1">
      <c r="A131" s="316"/>
      <c r="B131" s="317"/>
      <c r="C131" s="316"/>
      <c r="D131" s="316"/>
      <c r="E131" s="316"/>
      <c r="F131" s="316"/>
      <c r="G131" s="318"/>
      <c r="H131" s="319"/>
      <c r="I131" s="264"/>
      <c r="J131" s="264"/>
    </row>
    <row r="132" spans="1:10" hidden="1">
      <c r="A132" s="316"/>
      <c r="B132" s="317"/>
      <c r="C132" s="316"/>
      <c r="D132" s="316"/>
      <c r="E132" s="316"/>
      <c r="F132" s="316"/>
      <c r="G132" s="318"/>
      <c r="H132" s="319"/>
      <c r="I132" s="264"/>
      <c r="J132" s="264"/>
    </row>
    <row r="133" spans="1:10" hidden="1">
      <c r="A133" s="316"/>
      <c r="B133" s="317"/>
      <c r="C133" s="316"/>
      <c r="D133" s="316"/>
      <c r="E133" s="316"/>
      <c r="F133" s="316"/>
      <c r="G133" s="318"/>
      <c r="H133" s="319"/>
      <c r="I133" s="264"/>
      <c r="J133" s="264"/>
    </row>
    <row r="134" spans="1:10" hidden="1">
      <c r="A134" s="316"/>
      <c r="B134" s="317"/>
      <c r="C134" s="316"/>
      <c r="D134" s="316"/>
      <c r="E134" s="316"/>
      <c r="F134" s="316"/>
      <c r="G134" s="318"/>
      <c r="H134" s="319"/>
      <c r="I134" s="264"/>
      <c r="J134" s="264"/>
    </row>
    <row r="135" spans="1:10" hidden="1">
      <c r="A135" s="316"/>
      <c r="B135" s="317"/>
      <c r="C135" s="316"/>
      <c r="D135" s="316"/>
      <c r="E135" s="316"/>
      <c r="F135" s="316"/>
      <c r="G135" s="318"/>
      <c r="H135" s="319"/>
      <c r="I135" s="264"/>
      <c r="J135" s="264"/>
    </row>
    <row r="136" spans="1:10" hidden="1">
      <c r="A136" s="316"/>
      <c r="B136" s="317"/>
      <c r="C136" s="316"/>
      <c r="D136" s="316"/>
      <c r="E136" s="316"/>
      <c r="F136" s="316"/>
      <c r="G136" s="318"/>
      <c r="H136" s="319"/>
      <c r="I136" s="264"/>
      <c r="J136" s="264"/>
    </row>
    <row r="137" spans="1:10" hidden="1">
      <c r="A137" s="316"/>
      <c r="B137" s="317"/>
      <c r="C137" s="316"/>
      <c r="D137" s="316"/>
      <c r="E137" s="316"/>
      <c r="F137" s="316"/>
      <c r="G137" s="318"/>
      <c r="H137" s="319"/>
      <c r="I137" s="264"/>
      <c r="J137" s="264"/>
    </row>
    <row r="138" spans="1:10" hidden="1">
      <c r="A138" s="316"/>
      <c r="B138" s="317"/>
      <c r="C138" s="316"/>
      <c r="D138" s="316"/>
      <c r="E138" s="316"/>
      <c r="F138" s="316"/>
      <c r="G138" s="318"/>
      <c r="H138" s="319"/>
      <c r="I138" s="264"/>
      <c r="J138" s="264"/>
    </row>
    <row r="139" spans="1:10" hidden="1">
      <c r="A139" s="316"/>
      <c r="B139" s="317"/>
      <c r="C139" s="316"/>
      <c r="D139" s="316"/>
      <c r="E139" s="316"/>
      <c r="F139" s="316"/>
      <c r="G139" s="318"/>
      <c r="H139" s="319"/>
      <c r="I139" s="264"/>
      <c r="J139" s="264"/>
    </row>
    <row r="140" spans="1:10" hidden="1">
      <c r="A140" s="316"/>
      <c r="B140" s="317"/>
      <c r="C140" s="316"/>
      <c r="D140" s="316"/>
      <c r="E140" s="316"/>
      <c r="F140" s="316"/>
      <c r="G140" s="318"/>
      <c r="H140" s="319"/>
      <c r="I140" s="264"/>
      <c r="J140" s="264"/>
    </row>
    <row r="141" spans="1:10" hidden="1">
      <c r="A141" s="316"/>
      <c r="B141" s="317"/>
      <c r="C141" s="316"/>
      <c r="D141" s="316"/>
      <c r="E141" s="316"/>
      <c r="F141" s="316"/>
      <c r="G141" s="318"/>
      <c r="H141" s="319"/>
      <c r="I141" s="264"/>
      <c r="J141" s="264"/>
    </row>
    <row r="142" spans="1:10" hidden="1">
      <c r="A142" s="316"/>
      <c r="B142" s="317"/>
      <c r="C142" s="316"/>
      <c r="D142" s="316"/>
      <c r="E142" s="316"/>
      <c r="F142" s="316"/>
      <c r="G142" s="318"/>
      <c r="H142" s="319"/>
      <c r="I142" s="264"/>
      <c r="J142" s="264"/>
    </row>
    <row r="143" spans="1:10" hidden="1">
      <c r="A143" s="316"/>
      <c r="B143" s="317"/>
      <c r="C143" s="316"/>
      <c r="D143" s="316"/>
      <c r="E143" s="316"/>
      <c r="F143" s="316"/>
      <c r="G143" s="318"/>
      <c r="H143" s="319"/>
      <c r="I143" s="264"/>
      <c r="J143" s="264"/>
    </row>
    <row r="144" spans="1:10" hidden="1">
      <c r="A144" s="316"/>
      <c r="B144" s="317"/>
      <c r="C144" s="316"/>
      <c r="D144" s="316"/>
      <c r="E144" s="316"/>
      <c r="F144" s="316"/>
      <c r="G144" s="318"/>
      <c r="H144" s="319"/>
      <c r="I144" s="264"/>
      <c r="J144" s="264"/>
    </row>
    <row r="145" spans="1:10" hidden="1">
      <c r="A145" s="316"/>
      <c r="B145" s="317"/>
      <c r="C145" s="316"/>
      <c r="D145" s="316"/>
      <c r="E145" s="316"/>
      <c r="F145" s="316"/>
      <c r="G145" s="318"/>
      <c r="H145" s="319"/>
      <c r="I145" s="264"/>
      <c r="J145" s="264"/>
    </row>
    <row r="146" spans="1:10" hidden="1">
      <c r="A146" s="316"/>
      <c r="B146" s="317"/>
      <c r="C146" s="316"/>
      <c r="D146" s="316"/>
      <c r="E146" s="316"/>
      <c r="F146" s="316"/>
      <c r="G146" s="318"/>
      <c r="H146" s="319"/>
      <c r="I146" s="264"/>
      <c r="J146" s="264"/>
    </row>
    <row r="147" spans="1:10" hidden="1">
      <c r="A147" s="316"/>
      <c r="B147" s="317"/>
      <c r="C147" s="316"/>
      <c r="D147" s="316"/>
      <c r="E147" s="316"/>
      <c r="F147" s="316"/>
      <c r="G147" s="318"/>
      <c r="H147" s="319"/>
      <c r="I147" s="264"/>
      <c r="J147" s="264"/>
    </row>
    <row r="148" spans="1:10" hidden="1">
      <c r="A148" s="316"/>
      <c r="B148" s="317"/>
      <c r="C148" s="316"/>
      <c r="D148" s="316"/>
      <c r="E148" s="316"/>
      <c r="F148" s="316"/>
      <c r="G148" s="318"/>
      <c r="H148" s="319"/>
      <c r="I148" s="264"/>
      <c r="J148" s="264"/>
    </row>
    <row r="149" spans="1:10" hidden="1">
      <c r="A149" s="316"/>
      <c r="B149" s="317"/>
      <c r="C149" s="316"/>
      <c r="D149" s="316"/>
      <c r="E149" s="316"/>
      <c r="F149" s="316"/>
      <c r="G149" s="318"/>
      <c r="H149" s="319"/>
      <c r="I149" s="264"/>
      <c r="J149" s="264"/>
    </row>
    <row r="150" spans="1:10" hidden="1">
      <c r="A150" s="316"/>
      <c r="B150" s="317"/>
      <c r="C150" s="316"/>
      <c r="D150" s="316"/>
      <c r="E150" s="316"/>
      <c r="F150" s="316"/>
      <c r="G150" s="318"/>
      <c r="H150" s="319"/>
      <c r="I150" s="264"/>
      <c r="J150" s="264"/>
    </row>
    <row r="151" spans="1:10" hidden="1">
      <c r="A151" s="316"/>
      <c r="B151" s="317"/>
      <c r="C151" s="316"/>
      <c r="D151" s="316"/>
      <c r="E151" s="316"/>
      <c r="F151" s="316"/>
      <c r="G151" s="318"/>
      <c r="H151" s="319"/>
      <c r="I151" s="264"/>
      <c r="J151" s="264"/>
    </row>
    <row r="152" spans="1:10" hidden="1">
      <c r="A152" s="316"/>
      <c r="B152" s="317"/>
      <c r="C152" s="316"/>
      <c r="D152" s="316"/>
      <c r="E152" s="316"/>
      <c r="F152" s="316"/>
      <c r="G152" s="318"/>
      <c r="H152" s="319"/>
      <c r="I152" s="264"/>
      <c r="J152" s="264"/>
    </row>
    <row r="153" spans="1:10" hidden="1">
      <c r="A153" s="316"/>
      <c r="B153" s="317"/>
      <c r="C153" s="316"/>
      <c r="D153" s="316"/>
      <c r="E153" s="316"/>
      <c r="F153" s="316"/>
      <c r="G153" s="318"/>
      <c r="H153" s="319"/>
      <c r="I153" s="264"/>
      <c r="J153" s="264"/>
    </row>
    <row r="154" spans="1:10" hidden="1">
      <c r="A154" s="316"/>
      <c r="B154" s="317"/>
      <c r="C154" s="316"/>
      <c r="D154" s="316"/>
      <c r="E154" s="316"/>
      <c r="F154" s="316"/>
      <c r="G154" s="318"/>
      <c r="H154" s="319"/>
      <c r="I154" s="264"/>
      <c r="J154" s="264"/>
    </row>
    <row r="155" spans="1:10" hidden="1">
      <c r="A155" s="316"/>
      <c r="B155" s="317"/>
      <c r="C155" s="316"/>
      <c r="D155" s="316"/>
      <c r="E155" s="316"/>
      <c r="F155" s="316"/>
      <c r="G155" s="318"/>
      <c r="H155" s="319"/>
      <c r="I155" s="264"/>
      <c r="J155" s="264"/>
    </row>
    <row r="156" spans="1:10" hidden="1">
      <c r="A156" s="316"/>
      <c r="B156" s="317"/>
      <c r="C156" s="316"/>
      <c r="D156" s="316"/>
      <c r="E156" s="316"/>
      <c r="F156" s="316"/>
      <c r="G156" s="318"/>
      <c r="H156" s="319"/>
      <c r="I156" s="264"/>
      <c r="J156" s="264"/>
    </row>
    <row r="157" spans="1:10" hidden="1">
      <c r="A157" s="316"/>
      <c r="B157" s="317"/>
      <c r="C157" s="316"/>
      <c r="D157" s="316"/>
      <c r="E157" s="316"/>
      <c r="F157" s="316"/>
      <c r="G157" s="318"/>
      <c r="H157" s="319"/>
      <c r="I157" s="264"/>
      <c r="J157" s="264"/>
    </row>
    <row r="158" spans="1:10" hidden="1">
      <c r="A158" s="316"/>
      <c r="B158" s="317"/>
      <c r="C158" s="316"/>
      <c r="D158" s="316"/>
      <c r="E158" s="316"/>
      <c r="F158" s="316"/>
      <c r="G158" s="318"/>
      <c r="H158" s="319"/>
      <c r="I158" s="264"/>
      <c r="J158" s="264"/>
    </row>
    <row r="159" spans="1:10" hidden="1">
      <c r="A159" s="316"/>
      <c r="B159" s="317"/>
      <c r="C159" s="316"/>
      <c r="D159" s="316"/>
      <c r="E159" s="316"/>
      <c r="F159" s="316"/>
      <c r="G159" s="318"/>
      <c r="H159" s="319"/>
      <c r="I159" s="264"/>
      <c r="J159" s="264"/>
    </row>
    <row r="160" spans="1:10" hidden="1">
      <c r="A160" s="316"/>
      <c r="B160" s="317"/>
      <c r="C160" s="316"/>
      <c r="D160" s="316"/>
      <c r="E160" s="316"/>
      <c r="F160" s="316"/>
      <c r="G160" s="318"/>
      <c r="H160" s="319"/>
      <c r="I160" s="264"/>
      <c r="J160" s="264"/>
    </row>
    <row r="161" spans="1:10" hidden="1">
      <c r="A161" s="316"/>
      <c r="B161" s="317"/>
      <c r="C161" s="316"/>
      <c r="D161" s="316"/>
      <c r="E161" s="316"/>
      <c r="F161" s="316"/>
      <c r="G161" s="318"/>
      <c r="H161" s="319"/>
      <c r="I161" s="264"/>
      <c r="J161" s="264"/>
    </row>
    <row r="162" spans="1:10" hidden="1">
      <c r="A162" s="316"/>
      <c r="B162" s="317"/>
      <c r="C162" s="316"/>
      <c r="D162" s="316"/>
      <c r="E162" s="316"/>
      <c r="F162" s="316"/>
      <c r="G162" s="318"/>
      <c r="H162" s="319"/>
      <c r="I162" s="264"/>
      <c r="J162" s="264"/>
    </row>
    <row r="163" spans="1:10" hidden="1">
      <c r="A163" s="316"/>
      <c r="B163" s="317"/>
      <c r="C163" s="316"/>
      <c r="D163" s="316"/>
      <c r="E163" s="316"/>
      <c r="F163" s="316"/>
      <c r="G163" s="318"/>
      <c r="H163" s="319"/>
      <c r="I163" s="264"/>
      <c r="J163" s="264"/>
    </row>
    <row r="164" spans="1:10" hidden="1">
      <c r="A164" s="316"/>
      <c r="B164" s="317"/>
      <c r="C164" s="316"/>
      <c r="D164" s="316"/>
      <c r="E164" s="316"/>
      <c r="F164" s="316"/>
      <c r="G164" s="318"/>
      <c r="H164" s="319"/>
      <c r="I164" s="264"/>
      <c r="J164" s="264"/>
    </row>
    <row r="165" spans="1:10" hidden="1">
      <c r="A165" s="316"/>
      <c r="B165" s="317"/>
      <c r="C165" s="316"/>
      <c r="D165" s="316"/>
      <c r="E165" s="316"/>
      <c r="F165" s="316"/>
      <c r="G165" s="318"/>
      <c r="H165" s="319"/>
      <c r="I165" s="264"/>
      <c r="J165" s="264"/>
    </row>
    <row r="166" spans="1:10" hidden="1">
      <c r="A166" s="316"/>
      <c r="B166" s="317"/>
      <c r="C166" s="316"/>
      <c r="D166" s="316"/>
      <c r="E166" s="316"/>
      <c r="F166" s="316"/>
      <c r="G166" s="318"/>
      <c r="H166" s="319"/>
      <c r="I166" s="264"/>
      <c r="J166" s="264"/>
    </row>
    <row r="167" spans="1:10" hidden="1">
      <c r="A167" s="316"/>
      <c r="B167" s="317"/>
      <c r="C167" s="316"/>
      <c r="D167" s="316"/>
      <c r="E167" s="316"/>
      <c r="F167" s="316"/>
      <c r="G167" s="318"/>
      <c r="H167" s="319"/>
      <c r="I167" s="264"/>
      <c r="J167" s="264"/>
    </row>
    <row r="168" spans="1:10" hidden="1">
      <c r="A168" s="316"/>
      <c r="B168" s="317"/>
      <c r="C168" s="316"/>
      <c r="D168" s="316"/>
      <c r="E168" s="316"/>
      <c r="F168" s="316"/>
      <c r="G168" s="318"/>
      <c r="H168" s="319"/>
      <c r="I168" s="264"/>
      <c r="J168" s="264"/>
    </row>
    <row r="169" spans="1:10" hidden="1">
      <c r="A169" s="316"/>
      <c r="B169" s="317"/>
      <c r="C169" s="316"/>
      <c r="D169" s="316"/>
      <c r="E169" s="316"/>
      <c r="F169" s="316"/>
      <c r="G169" s="318"/>
      <c r="H169" s="319"/>
      <c r="I169" s="264"/>
      <c r="J169" s="264"/>
    </row>
    <row r="170" spans="1:10" hidden="1">
      <c r="A170" s="316"/>
      <c r="B170" s="317"/>
      <c r="C170" s="316"/>
      <c r="D170" s="316"/>
      <c r="E170" s="316"/>
      <c r="F170" s="316"/>
      <c r="G170" s="318"/>
      <c r="H170" s="319"/>
      <c r="I170" s="264"/>
      <c r="J170" s="264"/>
    </row>
    <row r="171" spans="1:10" hidden="1">
      <c r="A171" s="316"/>
      <c r="B171" s="317"/>
      <c r="C171" s="316"/>
      <c r="D171" s="316"/>
      <c r="E171" s="316"/>
      <c r="F171" s="316"/>
      <c r="G171" s="318"/>
      <c r="H171" s="319"/>
      <c r="I171" s="264"/>
      <c r="J171" s="264"/>
    </row>
    <row r="172" spans="1:10" hidden="1">
      <c r="A172" s="316"/>
      <c r="B172" s="317"/>
      <c r="C172" s="316"/>
      <c r="D172" s="316"/>
      <c r="E172" s="316"/>
      <c r="F172" s="316"/>
      <c r="G172" s="318"/>
      <c r="H172" s="319"/>
      <c r="I172" s="264"/>
      <c r="J172" s="264"/>
    </row>
    <row r="173" spans="1:10" hidden="1">
      <c r="A173" s="316"/>
      <c r="B173" s="317"/>
      <c r="C173" s="316"/>
      <c r="D173" s="316"/>
      <c r="E173" s="316"/>
      <c r="F173" s="316"/>
      <c r="G173" s="318"/>
      <c r="H173" s="319"/>
      <c r="I173" s="264"/>
      <c r="J173" s="264"/>
    </row>
    <row r="174" spans="1:10" hidden="1">
      <c r="A174" s="316"/>
      <c r="B174" s="317"/>
      <c r="C174" s="316"/>
      <c r="D174" s="316"/>
      <c r="E174" s="316"/>
      <c r="F174" s="316"/>
      <c r="G174" s="318"/>
      <c r="H174" s="319"/>
      <c r="I174" s="264"/>
      <c r="J174" s="264"/>
    </row>
    <row r="175" spans="1:10" hidden="1">
      <c r="A175" s="316"/>
      <c r="B175" s="317"/>
      <c r="C175" s="316"/>
      <c r="D175" s="316"/>
      <c r="E175" s="316"/>
      <c r="F175" s="316"/>
      <c r="G175" s="318"/>
      <c r="H175" s="319"/>
      <c r="I175" s="264"/>
      <c r="J175" s="264"/>
    </row>
    <row r="176" spans="1:10" hidden="1">
      <c r="A176" s="316"/>
      <c r="B176" s="317"/>
      <c r="C176" s="316"/>
      <c r="D176" s="316"/>
      <c r="E176" s="316"/>
      <c r="F176" s="316"/>
      <c r="G176" s="318"/>
      <c r="H176" s="319"/>
      <c r="I176" s="264"/>
      <c r="J176" s="264"/>
    </row>
    <row r="177" spans="1:10" hidden="1">
      <c r="A177" s="316"/>
      <c r="B177" s="317"/>
      <c r="C177" s="316"/>
      <c r="D177" s="316"/>
      <c r="E177" s="316"/>
      <c r="F177" s="316"/>
      <c r="G177" s="318"/>
      <c r="H177" s="319"/>
      <c r="I177" s="264"/>
      <c r="J177" s="264"/>
    </row>
    <row r="178" spans="1:10" hidden="1">
      <c r="A178" s="316"/>
      <c r="B178" s="317"/>
      <c r="C178" s="316"/>
      <c r="D178" s="316"/>
      <c r="E178" s="316"/>
      <c r="F178" s="316"/>
      <c r="G178" s="318"/>
      <c r="H178" s="319"/>
      <c r="I178" s="264"/>
      <c r="J178" s="264"/>
    </row>
    <row r="179" spans="1:10" hidden="1">
      <c r="A179" s="316"/>
      <c r="B179" s="317"/>
      <c r="C179" s="316"/>
      <c r="D179" s="316"/>
      <c r="E179" s="316"/>
      <c r="F179" s="316"/>
      <c r="G179" s="318"/>
      <c r="H179" s="319"/>
      <c r="I179" s="264"/>
      <c r="J179" s="264"/>
    </row>
    <row r="180" spans="1:10" hidden="1">
      <c r="A180" s="316"/>
      <c r="B180" s="317"/>
      <c r="C180" s="316"/>
      <c r="D180" s="316"/>
      <c r="E180" s="316"/>
      <c r="F180" s="316"/>
      <c r="G180" s="318"/>
      <c r="H180" s="319"/>
      <c r="I180" s="264"/>
      <c r="J180" s="264"/>
    </row>
    <row r="181" spans="1:10" hidden="1">
      <c r="A181" s="316"/>
      <c r="B181" s="317"/>
      <c r="C181" s="316"/>
      <c r="D181" s="316"/>
      <c r="E181" s="316"/>
      <c r="F181" s="316"/>
      <c r="G181" s="318"/>
      <c r="H181" s="319"/>
      <c r="I181" s="264"/>
      <c r="J181" s="264"/>
    </row>
    <row r="182" spans="1:10" hidden="1">
      <c r="A182" s="316"/>
      <c r="B182" s="317"/>
      <c r="C182" s="316"/>
      <c r="D182" s="316"/>
      <c r="E182" s="316"/>
      <c r="F182" s="316"/>
      <c r="G182" s="318"/>
      <c r="H182" s="319"/>
      <c r="I182" s="264"/>
      <c r="J182" s="264"/>
    </row>
    <row r="183" spans="1:10" hidden="1">
      <c r="A183" s="316"/>
      <c r="B183" s="317"/>
      <c r="C183" s="316"/>
      <c r="D183" s="316"/>
      <c r="E183" s="316"/>
      <c r="F183" s="316"/>
      <c r="G183" s="318"/>
      <c r="H183" s="319"/>
      <c r="I183" s="264"/>
      <c r="J183" s="264"/>
    </row>
    <row r="184" spans="1:10" hidden="1">
      <c r="A184" s="316"/>
      <c r="B184" s="317"/>
      <c r="C184" s="316"/>
      <c r="D184" s="316"/>
      <c r="E184" s="316"/>
      <c r="F184" s="316"/>
      <c r="G184" s="318"/>
      <c r="H184" s="319"/>
      <c r="I184" s="264"/>
      <c r="J184" s="264"/>
    </row>
    <row r="185" spans="1:10" hidden="1">
      <c r="A185" s="316"/>
      <c r="B185" s="317"/>
      <c r="C185" s="316"/>
      <c r="D185" s="316"/>
      <c r="E185" s="316"/>
      <c r="F185" s="316"/>
      <c r="G185" s="318"/>
      <c r="H185" s="319"/>
      <c r="I185" s="264"/>
      <c r="J185" s="264"/>
    </row>
    <row r="186" spans="1:10" hidden="1">
      <c r="A186" s="316"/>
      <c r="B186" s="317"/>
      <c r="C186" s="316"/>
      <c r="D186" s="316"/>
      <c r="E186" s="316"/>
      <c r="F186" s="316"/>
      <c r="G186" s="318"/>
      <c r="H186" s="319"/>
      <c r="I186" s="264"/>
      <c r="J186" s="264"/>
    </row>
    <row r="187" spans="1:10" hidden="1">
      <c r="A187" s="316"/>
      <c r="B187" s="317"/>
      <c r="C187" s="316"/>
      <c r="D187" s="316"/>
      <c r="E187" s="316"/>
      <c r="F187" s="316"/>
      <c r="G187" s="318"/>
      <c r="H187" s="319"/>
      <c r="I187" s="264"/>
      <c r="J187" s="264"/>
    </row>
    <row r="188" spans="1:10" hidden="1">
      <c r="A188" s="316"/>
      <c r="B188" s="317"/>
      <c r="C188" s="316"/>
      <c r="D188" s="316"/>
      <c r="E188" s="316"/>
      <c r="F188" s="316"/>
      <c r="G188" s="318"/>
      <c r="H188" s="319"/>
      <c r="I188" s="264"/>
      <c r="J188" s="264"/>
    </row>
    <row r="189" spans="1:10" hidden="1">
      <c r="A189" s="316"/>
      <c r="B189" s="317"/>
      <c r="C189" s="316"/>
      <c r="D189" s="316"/>
      <c r="E189" s="316"/>
      <c r="F189" s="316"/>
      <c r="G189" s="318"/>
      <c r="H189" s="319"/>
      <c r="I189" s="264"/>
      <c r="J189" s="264"/>
    </row>
    <row r="190" spans="1:10" hidden="1">
      <c r="A190" s="316"/>
      <c r="B190" s="317"/>
      <c r="C190" s="316"/>
      <c r="D190" s="316"/>
      <c r="E190" s="316"/>
      <c r="F190" s="316"/>
      <c r="G190" s="318"/>
      <c r="H190" s="319"/>
      <c r="I190" s="264"/>
      <c r="J190" s="264"/>
    </row>
    <row r="191" spans="1:10" hidden="1">
      <c r="A191" s="316"/>
      <c r="B191" s="317"/>
      <c r="C191" s="316"/>
      <c r="D191" s="316"/>
      <c r="E191" s="316"/>
      <c r="F191" s="316"/>
      <c r="G191" s="318"/>
      <c r="H191" s="319"/>
      <c r="I191" s="264"/>
      <c r="J191" s="264"/>
    </row>
    <row r="192" spans="1:10" hidden="1">
      <c r="A192" s="316"/>
      <c r="B192" s="317"/>
      <c r="C192" s="316"/>
      <c r="D192" s="316"/>
      <c r="E192" s="316"/>
      <c r="F192" s="316"/>
      <c r="G192" s="318"/>
      <c r="H192" s="319"/>
      <c r="I192" s="264"/>
      <c r="J192" s="264"/>
    </row>
    <row r="193" spans="1:10" hidden="1">
      <c r="A193" s="316"/>
      <c r="B193" s="317"/>
      <c r="C193" s="316"/>
      <c r="D193" s="316"/>
      <c r="E193" s="316"/>
      <c r="F193" s="316"/>
      <c r="G193" s="318"/>
      <c r="H193" s="319"/>
      <c r="I193" s="264"/>
      <c r="J193" s="264"/>
    </row>
    <row r="194" spans="1:10" hidden="1">
      <c r="A194" s="316"/>
      <c r="B194" s="317"/>
      <c r="C194" s="316"/>
      <c r="D194" s="316"/>
      <c r="E194" s="316"/>
      <c r="F194" s="316"/>
      <c r="G194" s="318"/>
      <c r="H194" s="319"/>
      <c r="I194" s="264"/>
      <c r="J194" s="264"/>
    </row>
    <row r="195" spans="1:10" hidden="1">
      <c r="A195" s="316"/>
      <c r="B195" s="317"/>
      <c r="C195" s="316"/>
      <c r="D195" s="316"/>
      <c r="E195" s="316"/>
      <c r="F195" s="316"/>
      <c r="G195" s="318"/>
      <c r="H195" s="319"/>
      <c r="I195" s="264"/>
      <c r="J195" s="264"/>
    </row>
    <row r="196" spans="1:10" hidden="1">
      <c r="A196" s="316"/>
      <c r="B196" s="317"/>
      <c r="C196" s="316"/>
      <c r="D196" s="316"/>
      <c r="E196" s="316"/>
      <c r="F196" s="316"/>
      <c r="G196" s="318"/>
      <c r="H196" s="319"/>
      <c r="I196" s="264"/>
      <c r="J196" s="264"/>
    </row>
    <row r="197" spans="1:10" hidden="1">
      <c r="A197" s="316"/>
      <c r="B197" s="317"/>
      <c r="C197" s="316"/>
      <c r="D197" s="316"/>
      <c r="E197" s="316"/>
      <c r="F197" s="316"/>
      <c r="G197" s="318"/>
      <c r="H197" s="319"/>
      <c r="I197" s="264"/>
      <c r="J197" s="264"/>
    </row>
    <row r="198" spans="1:10" hidden="1">
      <c r="A198" s="316"/>
      <c r="B198" s="317"/>
      <c r="C198" s="316"/>
      <c r="D198" s="316"/>
      <c r="E198" s="316"/>
      <c r="F198" s="316"/>
      <c r="G198" s="318"/>
      <c r="H198" s="319"/>
      <c r="I198" s="264"/>
      <c r="J198" s="264"/>
    </row>
    <row r="199" spans="1:10" hidden="1">
      <c r="A199" s="316"/>
      <c r="B199" s="317"/>
      <c r="C199" s="316"/>
      <c r="D199" s="316"/>
      <c r="E199" s="316"/>
      <c r="F199" s="316"/>
      <c r="G199" s="318"/>
      <c r="H199" s="319"/>
      <c r="I199" s="264"/>
      <c r="J199" s="264"/>
    </row>
    <row r="200" spans="1:10" hidden="1">
      <c r="A200" s="316"/>
      <c r="B200" s="317"/>
      <c r="C200" s="316"/>
      <c r="D200" s="316"/>
      <c r="E200" s="316"/>
      <c r="F200" s="316"/>
      <c r="G200" s="318"/>
      <c r="H200" s="319"/>
      <c r="I200" s="264"/>
      <c r="J200" s="264"/>
    </row>
    <row r="201" spans="1:10" hidden="1">
      <c r="A201" s="316"/>
      <c r="B201" s="317"/>
      <c r="C201" s="316"/>
      <c r="D201" s="316"/>
      <c r="E201" s="316"/>
      <c r="F201" s="316"/>
      <c r="G201" s="318"/>
      <c r="H201" s="319"/>
      <c r="I201" s="264"/>
      <c r="J201" s="264"/>
    </row>
    <row r="202" spans="1:10" hidden="1">
      <c r="A202" s="316"/>
      <c r="B202" s="317"/>
      <c r="C202" s="316"/>
      <c r="D202" s="316"/>
      <c r="E202" s="316"/>
      <c r="F202" s="316"/>
      <c r="G202" s="318"/>
      <c r="H202" s="319"/>
      <c r="I202" s="264"/>
      <c r="J202" s="264"/>
    </row>
    <row r="203" spans="1:10" hidden="1">
      <c r="A203" s="316"/>
      <c r="B203" s="317"/>
      <c r="C203" s="316"/>
      <c r="D203" s="316"/>
      <c r="E203" s="316"/>
      <c r="F203" s="316"/>
      <c r="G203" s="318"/>
      <c r="H203" s="319"/>
      <c r="I203" s="264"/>
      <c r="J203" s="264"/>
    </row>
    <row r="204" spans="1:10" hidden="1">
      <c r="A204" s="316"/>
      <c r="B204" s="317"/>
      <c r="C204" s="316"/>
      <c r="D204" s="316"/>
      <c r="E204" s="316"/>
      <c r="F204" s="316"/>
      <c r="G204" s="318"/>
      <c r="H204" s="319"/>
      <c r="I204" s="264"/>
      <c r="J204" s="264"/>
    </row>
    <row r="205" spans="1:10" hidden="1">
      <c r="A205" s="316"/>
      <c r="B205" s="317"/>
      <c r="C205" s="316"/>
      <c r="D205" s="316"/>
      <c r="E205" s="316"/>
      <c r="F205" s="316"/>
      <c r="G205" s="318"/>
      <c r="H205" s="319"/>
      <c r="I205" s="264"/>
      <c r="J205" s="264"/>
    </row>
    <row r="206" spans="1:10" hidden="1">
      <c r="A206" s="316"/>
      <c r="B206" s="317"/>
      <c r="C206" s="316"/>
      <c r="D206" s="316"/>
      <c r="E206" s="316"/>
      <c r="F206" s="316"/>
      <c r="G206" s="318"/>
      <c r="H206" s="319"/>
      <c r="I206" s="264"/>
      <c r="J206" s="264"/>
    </row>
    <row r="207" spans="1:10" hidden="1">
      <c r="A207" s="316"/>
      <c r="B207" s="317"/>
      <c r="C207" s="316"/>
      <c r="D207" s="316"/>
      <c r="E207" s="316"/>
      <c r="F207" s="316"/>
      <c r="G207" s="318"/>
      <c r="H207" s="319"/>
      <c r="I207" s="264"/>
      <c r="J207" s="264"/>
    </row>
    <row r="208" spans="1:10" hidden="1">
      <c r="A208" s="316"/>
      <c r="B208" s="317"/>
      <c r="C208" s="316"/>
      <c r="D208" s="316"/>
      <c r="E208" s="316"/>
      <c r="F208" s="316"/>
      <c r="G208" s="318"/>
      <c r="H208" s="319"/>
      <c r="I208" s="264"/>
      <c r="J208" s="264"/>
    </row>
    <row r="209" spans="1:10" hidden="1">
      <c r="A209" s="316"/>
      <c r="B209" s="317"/>
      <c r="C209" s="316"/>
      <c r="D209" s="316"/>
      <c r="E209" s="316"/>
      <c r="F209" s="316"/>
      <c r="G209" s="318"/>
      <c r="H209" s="319"/>
      <c r="I209" s="264"/>
      <c r="J209" s="264"/>
    </row>
    <row r="210" spans="1:10" hidden="1">
      <c r="A210" s="316"/>
      <c r="B210" s="317"/>
      <c r="C210" s="316"/>
      <c r="D210" s="316"/>
      <c r="E210" s="316"/>
      <c r="F210" s="316"/>
      <c r="G210" s="318"/>
      <c r="H210" s="319"/>
      <c r="I210" s="264"/>
      <c r="J210" s="264"/>
    </row>
    <row r="211" spans="1:10" hidden="1">
      <c r="A211" s="316"/>
      <c r="B211" s="317"/>
      <c r="C211" s="316"/>
      <c r="D211" s="316"/>
      <c r="E211" s="316"/>
      <c r="F211" s="316"/>
      <c r="G211" s="318"/>
      <c r="H211" s="319"/>
      <c r="I211" s="264"/>
      <c r="J211" s="264"/>
    </row>
    <row r="212" spans="1:10" hidden="1">
      <c r="A212" s="316"/>
      <c r="B212" s="317"/>
      <c r="C212" s="316"/>
      <c r="D212" s="316"/>
      <c r="E212" s="316"/>
      <c r="F212" s="316"/>
      <c r="G212" s="318"/>
      <c r="H212" s="319"/>
      <c r="I212" s="264"/>
      <c r="J212" s="264"/>
    </row>
    <row r="213" spans="1:10" hidden="1">
      <c r="A213" s="316"/>
      <c r="B213" s="317"/>
      <c r="C213" s="316"/>
      <c r="D213" s="316"/>
      <c r="E213" s="316"/>
      <c r="F213" s="316"/>
      <c r="G213" s="318"/>
      <c r="H213" s="319"/>
      <c r="I213" s="264"/>
      <c r="J213" s="264"/>
    </row>
    <row r="214" spans="1:10" hidden="1">
      <c r="A214" s="316"/>
      <c r="B214" s="317"/>
      <c r="C214" s="316"/>
      <c r="D214" s="316"/>
      <c r="E214" s="316"/>
      <c r="F214" s="316"/>
      <c r="G214" s="318"/>
      <c r="H214" s="319"/>
      <c r="I214" s="264"/>
      <c r="J214" s="264"/>
    </row>
    <row r="215" spans="1:10" hidden="1">
      <c r="A215" s="316"/>
      <c r="B215" s="317"/>
      <c r="C215" s="316"/>
      <c r="D215" s="316"/>
      <c r="E215" s="316"/>
      <c r="F215" s="316"/>
      <c r="G215" s="318"/>
      <c r="H215" s="319"/>
      <c r="I215" s="264"/>
      <c r="J215" s="264"/>
    </row>
    <row r="216" spans="1:10" hidden="1">
      <c r="A216" s="316"/>
      <c r="B216" s="317"/>
      <c r="C216" s="316"/>
      <c r="D216" s="316"/>
      <c r="E216" s="316"/>
      <c r="F216" s="316"/>
      <c r="G216" s="318"/>
      <c r="H216" s="319"/>
      <c r="I216" s="264"/>
      <c r="J216" s="264"/>
    </row>
    <row r="217" spans="1:10" hidden="1">
      <c r="A217" s="316"/>
      <c r="B217" s="317"/>
      <c r="C217" s="316"/>
      <c r="D217" s="316"/>
      <c r="E217" s="316"/>
      <c r="F217" s="316"/>
      <c r="G217" s="318"/>
      <c r="H217" s="319"/>
      <c r="I217" s="264"/>
      <c r="J217" s="264"/>
    </row>
    <row r="218" spans="1:10" hidden="1">
      <c r="A218" s="316"/>
      <c r="B218" s="317"/>
      <c r="C218" s="316"/>
      <c r="D218" s="316"/>
      <c r="E218" s="316"/>
      <c r="F218" s="316"/>
      <c r="G218" s="318"/>
      <c r="H218" s="319"/>
      <c r="I218" s="264"/>
      <c r="J218" s="264"/>
    </row>
    <row r="219" spans="1:10" hidden="1">
      <c r="A219" s="316"/>
      <c r="B219" s="317"/>
      <c r="C219" s="316"/>
      <c r="D219" s="316"/>
      <c r="E219" s="316"/>
      <c r="F219" s="316"/>
      <c r="G219" s="318"/>
      <c r="H219" s="319"/>
      <c r="I219" s="264"/>
      <c r="J219" s="264"/>
    </row>
    <row r="220" spans="1:10" hidden="1">
      <c r="A220" s="316"/>
      <c r="B220" s="317"/>
      <c r="C220" s="316"/>
      <c r="D220" s="316"/>
      <c r="E220" s="316"/>
      <c r="F220" s="316"/>
      <c r="G220" s="318"/>
      <c r="H220" s="319"/>
      <c r="I220" s="264"/>
      <c r="J220" s="264"/>
    </row>
    <row r="221" spans="1:10" hidden="1">
      <c r="A221" s="316"/>
      <c r="B221" s="317"/>
      <c r="C221" s="316"/>
      <c r="D221" s="316"/>
      <c r="E221" s="316"/>
      <c r="F221" s="316"/>
      <c r="G221" s="318"/>
      <c r="H221" s="319"/>
      <c r="I221" s="264"/>
      <c r="J221" s="264"/>
    </row>
    <row r="222" spans="1:10" hidden="1">
      <c r="A222" s="316"/>
      <c r="B222" s="317"/>
      <c r="C222" s="316"/>
      <c r="D222" s="316"/>
      <c r="E222" s="316"/>
      <c r="F222" s="316"/>
      <c r="G222" s="318"/>
      <c r="H222" s="319"/>
      <c r="I222" s="264"/>
      <c r="J222" s="264"/>
    </row>
    <row r="223" spans="1:10" hidden="1">
      <c r="A223" s="316"/>
      <c r="B223" s="317"/>
      <c r="C223" s="316"/>
      <c r="D223" s="316"/>
      <c r="E223" s="316"/>
      <c r="F223" s="316"/>
      <c r="G223" s="318"/>
      <c r="H223" s="319"/>
      <c r="I223" s="264"/>
      <c r="J223" s="264"/>
    </row>
    <row r="224" spans="1:10" hidden="1">
      <c r="A224" s="316"/>
      <c r="B224" s="317"/>
      <c r="C224" s="316"/>
      <c r="D224" s="316"/>
      <c r="E224" s="316"/>
      <c r="F224" s="316"/>
      <c r="G224" s="318"/>
      <c r="H224" s="319"/>
      <c r="I224" s="264"/>
      <c r="J224" s="264"/>
    </row>
    <row r="225" spans="1:10" hidden="1">
      <c r="A225" s="316"/>
      <c r="B225" s="317"/>
      <c r="C225" s="316"/>
      <c r="D225" s="316"/>
      <c r="E225" s="316"/>
      <c r="F225" s="316"/>
      <c r="G225" s="318"/>
      <c r="H225" s="319"/>
      <c r="I225" s="264"/>
      <c r="J225" s="264"/>
    </row>
    <row r="226" spans="1:10" hidden="1">
      <c r="A226" s="316"/>
      <c r="B226" s="317"/>
      <c r="C226" s="316"/>
      <c r="D226" s="316"/>
      <c r="E226" s="316"/>
      <c r="F226" s="316"/>
      <c r="G226" s="318"/>
      <c r="H226" s="319"/>
      <c r="I226" s="264"/>
      <c r="J226" s="264"/>
    </row>
    <row r="227" spans="1:10" hidden="1">
      <c r="A227" s="316"/>
      <c r="B227" s="317"/>
      <c r="C227" s="316"/>
      <c r="D227" s="316"/>
      <c r="E227" s="316"/>
      <c r="F227" s="316"/>
      <c r="G227" s="318"/>
      <c r="H227" s="319"/>
      <c r="I227" s="264"/>
      <c r="J227" s="264"/>
    </row>
    <row r="228" spans="1:10" hidden="1">
      <c r="A228" s="316"/>
      <c r="B228" s="317"/>
      <c r="C228" s="316"/>
      <c r="D228" s="316"/>
      <c r="E228" s="316"/>
      <c r="F228" s="316"/>
      <c r="G228" s="318"/>
      <c r="H228" s="319"/>
      <c r="I228" s="264"/>
      <c r="J228" s="264"/>
    </row>
    <row r="229" spans="1:10" hidden="1">
      <c r="A229" s="316"/>
      <c r="B229" s="317"/>
      <c r="C229" s="316"/>
      <c r="D229" s="316"/>
      <c r="E229" s="316"/>
      <c r="F229" s="316"/>
      <c r="G229" s="318"/>
      <c r="H229" s="319"/>
      <c r="I229" s="264"/>
      <c r="J229" s="264"/>
    </row>
    <row r="230" spans="1:10" hidden="1">
      <c r="A230" s="316"/>
      <c r="B230" s="317"/>
      <c r="C230" s="316"/>
      <c r="D230" s="316"/>
      <c r="E230" s="316"/>
      <c r="F230" s="316"/>
      <c r="G230" s="318"/>
      <c r="H230" s="319"/>
      <c r="I230" s="264"/>
      <c r="J230" s="264"/>
    </row>
    <row r="231" spans="1:10" hidden="1">
      <c r="A231" s="316"/>
      <c r="B231" s="317"/>
      <c r="C231" s="316"/>
      <c r="D231" s="316"/>
      <c r="E231" s="316"/>
      <c r="F231" s="316"/>
      <c r="G231" s="318"/>
      <c r="H231" s="319"/>
      <c r="I231" s="264"/>
      <c r="J231" s="264"/>
    </row>
    <row r="232" spans="1:10" hidden="1">
      <c r="A232" s="316"/>
      <c r="B232" s="317"/>
      <c r="C232" s="316"/>
      <c r="D232" s="316"/>
      <c r="E232" s="316"/>
      <c r="F232" s="316"/>
      <c r="G232" s="318"/>
      <c r="H232" s="319"/>
      <c r="I232" s="264"/>
      <c r="J232" s="264"/>
    </row>
    <row r="233" spans="1:10" hidden="1">
      <c r="A233" s="316"/>
      <c r="B233" s="317"/>
      <c r="C233" s="316"/>
      <c r="D233" s="316"/>
      <c r="E233" s="316"/>
      <c r="F233" s="316"/>
      <c r="G233" s="318"/>
      <c r="H233" s="319"/>
      <c r="I233" s="264"/>
      <c r="J233" s="264"/>
    </row>
    <row r="234" spans="1:10" hidden="1">
      <c r="A234" s="316"/>
      <c r="B234" s="317"/>
      <c r="C234" s="316"/>
      <c r="D234" s="316"/>
      <c r="E234" s="316"/>
      <c r="F234" s="316"/>
      <c r="G234" s="318"/>
      <c r="H234" s="319"/>
      <c r="I234" s="264"/>
      <c r="J234" s="264"/>
    </row>
    <row r="235" spans="1:10" hidden="1">
      <c r="A235" s="316"/>
      <c r="B235" s="317"/>
      <c r="C235" s="316"/>
      <c r="D235" s="316"/>
      <c r="E235" s="316"/>
      <c r="F235" s="316"/>
      <c r="G235" s="318"/>
      <c r="H235" s="319"/>
      <c r="I235" s="264"/>
      <c r="J235" s="264"/>
    </row>
    <row r="236" spans="1:10" hidden="1">
      <c r="A236" s="316"/>
      <c r="B236" s="317"/>
      <c r="C236" s="316"/>
      <c r="D236" s="316"/>
      <c r="E236" s="316"/>
      <c r="F236" s="316"/>
      <c r="G236" s="318"/>
      <c r="H236" s="319"/>
      <c r="I236" s="264"/>
      <c r="J236" s="264"/>
    </row>
    <row r="237" spans="1:10" hidden="1">
      <c r="A237" s="316"/>
      <c r="B237" s="317"/>
      <c r="C237" s="316"/>
      <c r="D237" s="316"/>
      <c r="E237" s="316"/>
      <c r="F237" s="316"/>
      <c r="G237" s="318"/>
      <c r="H237" s="319"/>
      <c r="I237" s="264"/>
      <c r="J237" s="264"/>
    </row>
    <row r="238" spans="1:10" hidden="1">
      <c r="A238" s="316"/>
      <c r="B238" s="317"/>
      <c r="C238" s="316"/>
      <c r="D238" s="316"/>
      <c r="E238" s="316"/>
      <c r="F238" s="316"/>
      <c r="G238" s="318"/>
      <c r="H238" s="319"/>
      <c r="I238" s="264"/>
      <c r="J238" s="264"/>
    </row>
    <row r="239" spans="1:10" hidden="1">
      <c r="A239" s="316"/>
      <c r="B239" s="317"/>
      <c r="C239" s="316"/>
      <c r="D239" s="316"/>
      <c r="E239" s="316"/>
      <c r="F239" s="316"/>
      <c r="G239" s="318"/>
      <c r="H239" s="319"/>
      <c r="I239" s="264"/>
      <c r="J239" s="264"/>
    </row>
    <row r="240" spans="1:10" hidden="1">
      <c r="A240" s="316"/>
      <c r="B240" s="317"/>
      <c r="C240" s="316"/>
      <c r="D240" s="316"/>
      <c r="E240" s="316"/>
      <c r="F240" s="316"/>
      <c r="G240" s="318"/>
      <c r="H240" s="319"/>
      <c r="I240" s="264"/>
      <c r="J240" s="264"/>
    </row>
    <row r="241" spans="1:10" hidden="1">
      <c r="A241" s="316"/>
      <c r="B241" s="317"/>
      <c r="C241" s="316"/>
      <c r="D241" s="316"/>
      <c r="E241" s="316"/>
      <c r="F241" s="316"/>
      <c r="G241" s="318"/>
      <c r="H241" s="319"/>
      <c r="I241" s="264"/>
      <c r="J241" s="264"/>
    </row>
    <row r="242" spans="1:10" hidden="1">
      <c r="A242" s="316"/>
      <c r="B242" s="317"/>
      <c r="C242" s="316"/>
      <c r="D242" s="316"/>
      <c r="E242" s="316"/>
      <c r="F242" s="316"/>
      <c r="G242" s="318"/>
      <c r="H242" s="319"/>
      <c r="I242" s="264"/>
      <c r="J242" s="264"/>
    </row>
    <row r="243" spans="1:10" hidden="1">
      <c r="A243" s="316"/>
      <c r="B243" s="317"/>
      <c r="C243" s="316"/>
      <c r="D243" s="316"/>
      <c r="E243" s="316"/>
      <c r="F243" s="316"/>
      <c r="G243" s="318"/>
      <c r="H243" s="319"/>
      <c r="I243" s="264"/>
      <c r="J243" s="264"/>
    </row>
    <row r="244" spans="1:10" hidden="1">
      <c r="A244" s="316"/>
      <c r="B244" s="317"/>
      <c r="C244" s="316"/>
      <c r="D244" s="316"/>
      <c r="E244" s="316"/>
      <c r="F244" s="316"/>
      <c r="G244" s="318"/>
      <c r="H244" s="319"/>
      <c r="I244" s="264"/>
      <c r="J244" s="264"/>
    </row>
    <row r="245" spans="1:10" hidden="1">
      <c r="A245" s="316"/>
      <c r="B245" s="317"/>
      <c r="C245" s="316"/>
      <c r="D245" s="316"/>
      <c r="E245" s="316"/>
      <c r="F245" s="316"/>
      <c r="G245" s="318"/>
      <c r="H245" s="319"/>
      <c r="I245" s="264"/>
      <c r="J245" s="264"/>
    </row>
    <row r="246" spans="1:10" hidden="1">
      <c r="A246" s="316"/>
      <c r="B246" s="317"/>
      <c r="C246" s="316"/>
      <c r="D246" s="316"/>
      <c r="E246" s="316"/>
      <c r="F246" s="316"/>
      <c r="G246" s="318"/>
      <c r="H246" s="319"/>
      <c r="I246" s="264"/>
      <c r="J246" s="264"/>
    </row>
    <row r="247" spans="1:10" hidden="1">
      <c r="A247" s="316"/>
      <c r="B247" s="317"/>
      <c r="C247" s="316"/>
      <c r="D247" s="316"/>
      <c r="E247" s="316"/>
      <c r="F247" s="316"/>
      <c r="G247" s="318"/>
      <c r="H247" s="319"/>
      <c r="I247" s="264"/>
      <c r="J247" s="264"/>
    </row>
    <row r="248" spans="1:10" hidden="1">
      <c r="A248" s="316"/>
      <c r="B248" s="317"/>
      <c r="C248" s="316"/>
      <c r="D248" s="316"/>
      <c r="E248" s="316"/>
      <c r="F248" s="316"/>
      <c r="G248" s="318"/>
      <c r="H248" s="319"/>
      <c r="I248" s="264"/>
      <c r="J248" s="264"/>
    </row>
    <row r="249" spans="1:10" hidden="1">
      <c r="A249" s="316"/>
      <c r="B249" s="317"/>
      <c r="C249" s="316"/>
      <c r="D249" s="316"/>
      <c r="E249" s="316"/>
      <c r="F249" s="316"/>
      <c r="G249" s="318"/>
      <c r="H249" s="319"/>
      <c r="I249" s="264"/>
      <c r="J249" s="264"/>
    </row>
    <row r="250" spans="1:10" hidden="1">
      <c r="A250" s="316"/>
      <c r="B250" s="317"/>
      <c r="C250" s="316"/>
      <c r="D250" s="316"/>
      <c r="E250" s="316"/>
      <c r="F250" s="316"/>
      <c r="G250" s="318"/>
      <c r="H250" s="319"/>
      <c r="I250" s="264"/>
      <c r="J250" s="264"/>
    </row>
    <row r="251" spans="1:10" hidden="1">
      <c r="A251" s="316"/>
      <c r="B251" s="317"/>
      <c r="C251" s="316"/>
      <c r="D251" s="316"/>
      <c r="E251" s="316"/>
      <c r="F251" s="316"/>
      <c r="G251" s="318"/>
      <c r="H251" s="319"/>
      <c r="I251" s="264"/>
      <c r="J251" s="264"/>
    </row>
    <row r="252" spans="1:10" hidden="1">
      <c r="A252" s="316"/>
      <c r="B252" s="317"/>
      <c r="C252" s="316"/>
      <c r="D252" s="316"/>
      <c r="E252" s="316"/>
      <c r="F252" s="316"/>
      <c r="G252" s="318"/>
      <c r="H252" s="319"/>
      <c r="I252" s="264"/>
      <c r="J252" s="264"/>
    </row>
    <row r="253" spans="1:10" hidden="1">
      <c r="A253" s="316"/>
      <c r="B253" s="317"/>
      <c r="C253" s="316"/>
      <c r="D253" s="316"/>
      <c r="E253" s="316"/>
      <c r="F253" s="316"/>
      <c r="G253" s="318"/>
      <c r="H253" s="319"/>
      <c r="I253" s="264"/>
      <c r="J253" s="264"/>
    </row>
    <row r="254" spans="1:10" hidden="1">
      <c r="A254" s="316"/>
      <c r="B254" s="317"/>
      <c r="C254" s="316"/>
      <c r="D254" s="316"/>
      <c r="E254" s="316"/>
      <c r="F254" s="316"/>
      <c r="G254" s="318"/>
      <c r="H254" s="319"/>
      <c r="I254" s="264"/>
      <c r="J254" s="264"/>
    </row>
    <row r="255" spans="1:10" hidden="1">
      <c r="A255" s="316"/>
      <c r="B255" s="317"/>
      <c r="C255" s="316"/>
      <c r="D255" s="316"/>
      <c r="E255" s="316"/>
      <c r="F255" s="316"/>
      <c r="G255" s="318"/>
      <c r="H255" s="319"/>
      <c r="I255" s="264"/>
      <c r="J255" s="264"/>
    </row>
    <row r="256" spans="1:10" hidden="1">
      <c r="A256" s="316"/>
      <c r="B256" s="317"/>
      <c r="C256" s="316"/>
      <c r="D256" s="316"/>
      <c r="E256" s="316"/>
      <c r="F256" s="316"/>
      <c r="G256" s="318"/>
      <c r="H256" s="319"/>
      <c r="I256" s="264"/>
      <c r="J256" s="264"/>
    </row>
    <row r="257" spans="1:10" hidden="1">
      <c r="A257" s="316"/>
      <c r="B257" s="317"/>
      <c r="C257" s="316"/>
      <c r="D257" s="316"/>
      <c r="E257" s="316"/>
      <c r="F257" s="316"/>
      <c r="G257" s="318"/>
      <c r="H257" s="319"/>
      <c r="I257" s="264"/>
      <c r="J257" s="264"/>
    </row>
    <row r="258" spans="1:10" hidden="1">
      <c r="A258" s="316"/>
      <c r="B258" s="317"/>
      <c r="C258" s="316"/>
      <c r="D258" s="316"/>
      <c r="E258" s="316"/>
      <c r="F258" s="316"/>
      <c r="G258" s="318"/>
      <c r="H258" s="319"/>
      <c r="I258" s="264"/>
      <c r="J258" s="264"/>
    </row>
    <row r="259" spans="1:10" hidden="1">
      <c r="A259" s="316"/>
      <c r="B259" s="317"/>
      <c r="C259" s="316"/>
      <c r="D259" s="316"/>
      <c r="E259" s="316"/>
      <c r="F259" s="316"/>
      <c r="G259" s="318"/>
      <c r="H259" s="319"/>
      <c r="I259" s="264"/>
      <c r="J259" s="264"/>
    </row>
    <row r="260" spans="1:10" hidden="1">
      <c r="A260" s="316"/>
      <c r="B260" s="317"/>
      <c r="C260" s="316"/>
      <c r="D260" s="316"/>
      <c r="E260" s="316"/>
      <c r="F260" s="316"/>
      <c r="G260" s="318"/>
      <c r="H260" s="319"/>
      <c r="I260" s="264"/>
      <c r="J260" s="264"/>
    </row>
    <row r="261" spans="1:10" hidden="1">
      <c r="A261" s="316"/>
      <c r="B261" s="317"/>
      <c r="C261" s="316"/>
      <c r="D261" s="316"/>
      <c r="E261" s="316"/>
      <c r="F261" s="316"/>
      <c r="G261" s="318"/>
      <c r="H261" s="319"/>
      <c r="I261" s="264"/>
      <c r="J261" s="264"/>
    </row>
    <row r="262" spans="1:10" hidden="1">
      <c r="A262" s="316"/>
      <c r="B262" s="317"/>
      <c r="C262" s="316"/>
      <c r="D262" s="316"/>
      <c r="E262" s="316"/>
      <c r="F262" s="316"/>
      <c r="G262" s="318"/>
      <c r="H262" s="319"/>
      <c r="I262" s="264"/>
      <c r="J262" s="264"/>
    </row>
    <row r="263" spans="1:10" hidden="1">
      <c r="A263" s="316"/>
      <c r="B263" s="317"/>
      <c r="C263" s="316"/>
      <c r="D263" s="316"/>
      <c r="E263" s="316"/>
      <c r="F263" s="316"/>
      <c r="G263" s="318"/>
      <c r="H263" s="319"/>
      <c r="I263" s="264"/>
      <c r="J263" s="264"/>
    </row>
    <row r="264" spans="1:10" hidden="1">
      <c r="A264" s="316"/>
      <c r="B264" s="317"/>
      <c r="C264" s="316"/>
      <c r="D264" s="316"/>
      <c r="E264" s="316"/>
      <c r="F264" s="316"/>
      <c r="G264" s="318"/>
      <c r="H264" s="319"/>
      <c r="I264" s="264"/>
      <c r="J264" s="264"/>
    </row>
    <row r="265" spans="1:10" hidden="1">
      <c r="A265" s="316"/>
      <c r="B265" s="317"/>
      <c r="C265" s="316"/>
      <c r="D265" s="316"/>
      <c r="E265" s="316"/>
      <c r="F265" s="316"/>
      <c r="G265" s="318"/>
      <c r="H265" s="319"/>
      <c r="I265" s="264"/>
      <c r="J265" s="264"/>
    </row>
    <row r="266" spans="1:10" hidden="1">
      <c r="A266" s="316"/>
      <c r="B266" s="317"/>
      <c r="C266" s="316"/>
      <c r="D266" s="316"/>
      <c r="E266" s="316"/>
      <c r="F266" s="316"/>
      <c r="G266" s="318"/>
      <c r="H266" s="319"/>
      <c r="I266" s="264"/>
      <c r="J266" s="264"/>
    </row>
    <row r="267" spans="1:10" hidden="1">
      <c r="A267" s="316"/>
      <c r="B267" s="317"/>
      <c r="C267" s="316"/>
      <c r="D267" s="316"/>
      <c r="E267" s="316"/>
      <c r="F267" s="316"/>
      <c r="G267" s="318"/>
      <c r="H267" s="319"/>
      <c r="I267" s="264"/>
      <c r="J267" s="264"/>
    </row>
    <row r="268" spans="1:10" hidden="1">
      <c r="A268" s="316"/>
      <c r="B268" s="317"/>
      <c r="C268" s="316"/>
      <c r="D268" s="316"/>
      <c r="E268" s="316"/>
      <c r="F268" s="316"/>
      <c r="G268" s="318"/>
      <c r="H268" s="319"/>
      <c r="I268" s="264"/>
      <c r="J268" s="264"/>
    </row>
    <row r="269" spans="1:10" hidden="1">
      <c r="A269" s="316"/>
      <c r="B269" s="317"/>
      <c r="C269" s="316"/>
      <c r="D269" s="316"/>
      <c r="E269" s="316"/>
      <c r="F269" s="316"/>
      <c r="G269" s="318"/>
      <c r="H269" s="319"/>
      <c r="I269" s="264"/>
      <c r="J269" s="264"/>
    </row>
    <row r="270" spans="1:10" hidden="1">
      <c r="A270" s="316"/>
      <c r="B270" s="317"/>
      <c r="C270" s="316"/>
      <c r="D270" s="316"/>
      <c r="E270" s="316"/>
      <c r="F270" s="316"/>
      <c r="G270" s="318"/>
      <c r="H270" s="319"/>
      <c r="I270" s="264"/>
      <c r="J270" s="264"/>
    </row>
    <row r="271" spans="1:10" hidden="1">
      <c r="A271" s="316"/>
      <c r="B271" s="317"/>
      <c r="C271" s="316"/>
      <c r="D271" s="316"/>
      <c r="E271" s="316"/>
      <c r="F271" s="316"/>
      <c r="G271" s="318"/>
      <c r="H271" s="319"/>
      <c r="I271" s="264"/>
      <c r="J271" s="264"/>
    </row>
    <row r="272" spans="1:10" hidden="1">
      <c r="A272" s="316"/>
      <c r="B272" s="317"/>
      <c r="C272" s="316"/>
      <c r="D272" s="316"/>
      <c r="E272" s="316"/>
      <c r="F272" s="316"/>
      <c r="G272" s="318"/>
      <c r="H272" s="319"/>
      <c r="I272" s="264"/>
      <c r="J272" s="264"/>
    </row>
    <row r="273" spans="1:10" hidden="1">
      <c r="A273" s="316"/>
      <c r="B273" s="317"/>
      <c r="C273" s="316"/>
      <c r="D273" s="316"/>
      <c r="E273" s="316"/>
      <c r="F273" s="316"/>
      <c r="G273" s="318"/>
      <c r="H273" s="319"/>
      <c r="I273" s="264"/>
      <c r="J273" s="264"/>
    </row>
    <row r="274" spans="1:10" hidden="1">
      <c r="A274" s="316"/>
      <c r="B274" s="317"/>
      <c r="C274" s="316"/>
      <c r="D274" s="316"/>
      <c r="E274" s="316"/>
      <c r="F274" s="316"/>
      <c r="G274" s="318"/>
      <c r="H274" s="319"/>
      <c r="I274" s="264"/>
      <c r="J274" s="264"/>
    </row>
    <row r="275" spans="1:10" hidden="1">
      <c r="A275" s="316"/>
      <c r="B275" s="317"/>
      <c r="C275" s="316"/>
      <c r="D275" s="316"/>
      <c r="E275" s="316"/>
      <c r="F275" s="316"/>
      <c r="G275" s="318"/>
      <c r="H275" s="319"/>
      <c r="I275" s="264"/>
      <c r="J275" s="264"/>
    </row>
    <row r="276" spans="1:10" hidden="1">
      <c r="A276" s="316"/>
      <c r="B276" s="317"/>
      <c r="C276" s="316"/>
      <c r="D276" s="316"/>
      <c r="E276" s="316"/>
      <c r="F276" s="316"/>
      <c r="G276" s="318"/>
      <c r="H276" s="319"/>
      <c r="I276" s="264"/>
      <c r="J276" s="264"/>
    </row>
    <row r="277" spans="1:10" hidden="1">
      <c r="A277" s="316"/>
      <c r="B277" s="317"/>
      <c r="C277" s="316"/>
      <c r="D277" s="316"/>
      <c r="E277" s="316"/>
      <c r="F277" s="316"/>
      <c r="G277" s="318"/>
      <c r="H277" s="319"/>
      <c r="I277" s="264"/>
      <c r="J277" s="264"/>
    </row>
    <row r="278" spans="1:10" hidden="1">
      <c r="A278" s="316"/>
      <c r="B278" s="317"/>
      <c r="C278" s="316"/>
      <c r="D278" s="316"/>
      <c r="E278" s="316"/>
      <c r="F278" s="316"/>
      <c r="G278" s="318"/>
      <c r="H278" s="319"/>
      <c r="I278" s="264"/>
      <c r="J278" s="264"/>
    </row>
    <row r="279" spans="1:10" hidden="1">
      <c r="A279" s="316"/>
      <c r="B279" s="317"/>
      <c r="C279" s="316"/>
      <c r="D279" s="316"/>
      <c r="E279" s="316"/>
      <c r="F279" s="316"/>
      <c r="G279" s="318"/>
      <c r="H279" s="319"/>
      <c r="I279" s="264"/>
      <c r="J279" s="264"/>
    </row>
    <row r="280" spans="1:10" hidden="1">
      <c r="A280" s="316"/>
      <c r="B280" s="317"/>
      <c r="C280" s="316"/>
      <c r="D280" s="316"/>
      <c r="E280" s="316"/>
      <c r="F280" s="316"/>
      <c r="G280" s="318"/>
      <c r="H280" s="319"/>
      <c r="I280" s="264"/>
      <c r="J280" s="264"/>
    </row>
    <row r="281" spans="1:10" hidden="1">
      <c r="A281" s="316"/>
      <c r="B281" s="317"/>
      <c r="C281" s="316"/>
      <c r="D281" s="316"/>
      <c r="E281" s="316"/>
      <c r="F281" s="316"/>
      <c r="G281" s="318"/>
      <c r="H281" s="319"/>
      <c r="I281" s="264"/>
      <c r="J281" s="264"/>
    </row>
    <row r="282" spans="1:10" hidden="1">
      <c r="A282" s="316"/>
      <c r="B282" s="317"/>
      <c r="C282" s="316"/>
      <c r="D282" s="316"/>
      <c r="E282" s="316"/>
      <c r="F282" s="316"/>
      <c r="G282" s="318"/>
      <c r="H282" s="319"/>
      <c r="I282" s="264"/>
      <c r="J282" s="264"/>
    </row>
    <row r="283" spans="1:10" hidden="1">
      <c r="A283" s="316"/>
      <c r="B283" s="317"/>
      <c r="C283" s="316"/>
      <c r="D283" s="316"/>
      <c r="E283" s="316"/>
      <c r="F283" s="316"/>
      <c r="G283" s="318"/>
      <c r="H283" s="319"/>
      <c r="I283" s="264"/>
      <c r="J283" s="264"/>
    </row>
    <row r="284" spans="1:10" hidden="1">
      <c r="A284" s="316"/>
      <c r="B284" s="317"/>
      <c r="C284" s="316"/>
      <c r="D284" s="316"/>
      <c r="E284" s="316"/>
      <c r="F284" s="316"/>
      <c r="G284" s="318"/>
      <c r="H284" s="319"/>
      <c r="I284" s="264"/>
      <c r="J284" s="264"/>
    </row>
    <row r="285" spans="1:10" hidden="1">
      <c r="A285" s="316"/>
      <c r="B285" s="317"/>
      <c r="C285" s="316"/>
      <c r="D285" s="316"/>
      <c r="E285" s="316"/>
      <c r="F285" s="316"/>
      <c r="G285" s="318"/>
      <c r="H285" s="319"/>
      <c r="I285" s="264"/>
      <c r="J285" s="264"/>
    </row>
    <row r="286" spans="1:10" hidden="1">
      <c r="A286" s="316"/>
      <c r="B286" s="317"/>
      <c r="C286" s="316"/>
      <c r="D286" s="316"/>
      <c r="E286" s="316"/>
      <c r="F286" s="316"/>
      <c r="G286" s="318"/>
      <c r="H286" s="319"/>
      <c r="I286" s="264"/>
      <c r="J286" s="264"/>
    </row>
    <row r="287" spans="1:10" hidden="1">
      <c r="A287" s="316"/>
      <c r="B287" s="317"/>
      <c r="C287" s="316"/>
      <c r="D287" s="316"/>
      <c r="E287" s="316"/>
      <c r="F287" s="316"/>
      <c r="G287" s="318"/>
      <c r="H287" s="319"/>
      <c r="I287" s="264"/>
      <c r="J287" s="264"/>
    </row>
    <row r="288" spans="1:10" hidden="1">
      <c r="A288" s="316"/>
      <c r="B288" s="317"/>
      <c r="C288" s="316"/>
      <c r="D288" s="316"/>
      <c r="E288" s="316"/>
      <c r="F288" s="316"/>
      <c r="G288" s="318"/>
      <c r="H288" s="319"/>
      <c r="I288" s="264"/>
      <c r="J288" s="264"/>
    </row>
    <row r="289" spans="1:10" hidden="1">
      <c r="A289" s="316"/>
      <c r="B289" s="317"/>
      <c r="C289" s="316"/>
      <c r="D289" s="316"/>
      <c r="E289" s="316"/>
      <c r="F289" s="316"/>
      <c r="G289" s="318"/>
      <c r="H289" s="319"/>
      <c r="I289" s="264"/>
      <c r="J289" s="264"/>
    </row>
    <row r="290" spans="1:10" hidden="1">
      <c r="A290" s="316"/>
      <c r="B290" s="317"/>
      <c r="C290" s="316"/>
      <c r="D290" s="316"/>
      <c r="E290" s="316"/>
      <c r="F290" s="316"/>
      <c r="G290" s="318"/>
      <c r="H290" s="319"/>
      <c r="I290" s="264"/>
      <c r="J290" s="264"/>
    </row>
    <row r="291" spans="1:10" hidden="1">
      <c r="A291" s="316"/>
      <c r="B291" s="317"/>
      <c r="C291" s="316"/>
      <c r="D291" s="316"/>
      <c r="E291" s="316"/>
      <c r="F291" s="316"/>
      <c r="G291" s="318"/>
      <c r="H291" s="319"/>
      <c r="I291" s="264"/>
      <c r="J291" s="264"/>
    </row>
    <row r="292" spans="1:10" hidden="1">
      <c r="A292" s="316"/>
      <c r="B292" s="317"/>
      <c r="C292" s="316"/>
      <c r="D292" s="316"/>
      <c r="E292" s="316"/>
      <c r="F292" s="316"/>
      <c r="G292" s="318"/>
      <c r="H292" s="319"/>
      <c r="I292" s="264"/>
      <c r="J292" s="264"/>
    </row>
    <row r="293" spans="1:10" hidden="1">
      <c r="A293" s="316"/>
      <c r="B293" s="317"/>
      <c r="C293" s="316"/>
      <c r="D293" s="316"/>
      <c r="E293" s="316"/>
      <c r="F293" s="316"/>
      <c r="G293" s="318"/>
      <c r="H293" s="319"/>
      <c r="I293" s="264"/>
      <c r="J293" s="264"/>
    </row>
    <row r="294" spans="1:10" hidden="1">
      <c r="A294" s="316"/>
      <c r="B294" s="317"/>
      <c r="C294" s="316"/>
      <c r="D294" s="316"/>
      <c r="E294" s="316"/>
      <c r="F294" s="316"/>
      <c r="G294" s="318"/>
      <c r="H294" s="319"/>
      <c r="I294" s="264"/>
      <c r="J294" s="264"/>
    </row>
    <row r="295" spans="1:10" hidden="1">
      <c r="A295" s="316"/>
      <c r="B295" s="317"/>
      <c r="C295" s="316"/>
      <c r="D295" s="316"/>
      <c r="E295" s="316"/>
      <c r="F295" s="316"/>
      <c r="G295" s="318"/>
      <c r="H295" s="319"/>
      <c r="I295" s="264"/>
      <c r="J295" s="264"/>
    </row>
    <row r="296" spans="1:10" hidden="1">
      <c r="A296" s="316"/>
      <c r="B296" s="317"/>
      <c r="C296" s="316"/>
      <c r="D296" s="316"/>
      <c r="E296" s="316"/>
      <c r="F296" s="316"/>
      <c r="G296" s="318"/>
      <c r="H296" s="319"/>
      <c r="I296" s="264"/>
      <c r="J296" s="264"/>
    </row>
    <row r="297" spans="1:10" hidden="1">
      <c r="A297" s="316"/>
      <c r="B297" s="317"/>
      <c r="C297" s="316"/>
      <c r="D297" s="316"/>
      <c r="E297" s="316"/>
      <c r="F297" s="316"/>
      <c r="G297" s="318"/>
      <c r="H297" s="319"/>
      <c r="I297" s="264"/>
      <c r="J297" s="264"/>
    </row>
    <row r="298" spans="1:10" hidden="1">
      <c r="A298" s="316"/>
      <c r="B298" s="317"/>
      <c r="C298" s="316"/>
      <c r="D298" s="316"/>
      <c r="E298" s="316"/>
      <c r="F298" s="316"/>
      <c r="G298" s="318"/>
      <c r="H298" s="319"/>
      <c r="I298" s="264"/>
      <c r="J298" s="264"/>
    </row>
    <row r="299" spans="1:10" hidden="1">
      <c r="A299" s="316"/>
      <c r="B299" s="317"/>
      <c r="C299" s="316"/>
      <c r="D299" s="316"/>
      <c r="E299" s="316"/>
      <c r="F299" s="316"/>
      <c r="G299" s="318"/>
      <c r="H299" s="319"/>
      <c r="I299" s="264"/>
      <c r="J299" s="264"/>
    </row>
    <row r="300" spans="1:10" hidden="1">
      <c r="A300" s="316"/>
      <c r="B300" s="317"/>
      <c r="C300" s="316"/>
      <c r="D300" s="316"/>
      <c r="E300" s="316"/>
      <c r="F300" s="316"/>
      <c r="G300" s="318"/>
      <c r="H300" s="319"/>
      <c r="I300" s="264"/>
      <c r="J300" s="264"/>
    </row>
    <row r="301" spans="1:10" hidden="1">
      <c r="A301" s="316"/>
      <c r="B301" s="317"/>
      <c r="C301" s="316"/>
      <c r="D301" s="316"/>
      <c r="E301" s="316"/>
      <c r="F301" s="316"/>
      <c r="G301" s="318"/>
      <c r="H301" s="319"/>
      <c r="I301" s="264"/>
      <c r="J301" s="264"/>
    </row>
    <row r="302" spans="1:10" hidden="1">
      <c r="A302" s="316"/>
      <c r="B302" s="317"/>
      <c r="C302" s="316"/>
      <c r="D302" s="316"/>
      <c r="E302" s="316"/>
      <c r="F302" s="316"/>
      <c r="G302" s="318"/>
      <c r="H302" s="319"/>
      <c r="I302" s="264"/>
      <c r="J302" s="264"/>
    </row>
    <row r="303" spans="1:10" hidden="1">
      <c r="A303" s="316"/>
      <c r="B303" s="317"/>
      <c r="C303" s="316"/>
      <c r="D303" s="316"/>
      <c r="E303" s="316"/>
      <c r="F303" s="316"/>
      <c r="G303" s="318"/>
      <c r="H303" s="319"/>
      <c r="I303" s="264"/>
      <c r="J303" s="264"/>
    </row>
    <row r="304" spans="1:10" hidden="1">
      <c r="A304" s="316"/>
      <c r="B304" s="317"/>
      <c r="C304" s="316"/>
      <c r="D304" s="316"/>
      <c r="E304" s="316"/>
      <c r="F304" s="316"/>
      <c r="G304" s="318"/>
      <c r="H304" s="319"/>
      <c r="I304" s="264"/>
      <c r="J304" s="264"/>
    </row>
    <row r="305" spans="1:10" hidden="1">
      <c r="A305" s="316"/>
      <c r="B305" s="317"/>
      <c r="C305" s="316"/>
      <c r="D305" s="316"/>
      <c r="E305" s="316"/>
      <c r="F305" s="316"/>
      <c r="G305" s="318"/>
      <c r="H305" s="319"/>
      <c r="I305" s="264"/>
      <c r="J305" s="264"/>
    </row>
    <row r="306" spans="1:10" hidden="1">
      <c r="A306" s="316"/>
      <c r="B306" s="317"/>
      <c r="C306" s="316"/>
      <c r="D306" s="316"/>
      <c r="E306" s="316"/>
      <c r="F306" s="316"/>
      <c r="G306" s="318"/>
      <c r="H306" s="319"/>
      <c r="I306" s="264"/>
      <c r="J306" s="264"/>
    </row>
    <row r="307" spans="1:10" hidden="1">
      <c r="A307" s="316"/>
      <c r="B307" s="317"/>
      <c r="C307" s="316"/>
      <c r="D307" s="316"/>
      <c r="E307" s="316"/>
      <c r="F307" s="316"/>
      <c r="G307" s="318"/>
      <c r="H307" s="319"/>
      <c r="I307" s="264"/>
      <c r="J307" s="264"/>
    </row>
    <row r="308" spans="1:10" hidden="1">
      <c r="A308" s="316"/>
      <c r="B308" s="317"/>
      <c r="C308" s="316"/>
      <c r="D308" s="316"/>
      <c r="E308" s="316"/>
      <c r="F308" s="316"/>
      <c r="G308" s="318"/>
      <c r="H308" s="319"/>
      <c r="I308" s="264"/>
      <c r="J308" s="264"/>
    </row>
    <row r="309" spans="1:10" hidden="1">
      <c r="A309" s="316"/>
      <c r="B309" s="317"/>
      <c r="C309" s="316"/>
      <c r="D309" s="316"/>
      <c r="E309" s="316"/>
      <c r="F309" s="316"/>
      <c r="G309" s="318"/>
      <c r="H309" s="319"/>
      <c r="I309" s="264"/>
      <c r="J309" s="264"/>
    </row>
    <row r="310" spans="1:10" hidden="1">
      <c r="A310" s="316"/>
      <c r="B310" s="317"/>
      <c r="C310" s="316"/>
      <c r="D310" s="316"/>
      <c r="E310" s="316"/>
      <c r="F310" s="316"/>
      <c r="G310" s="318"/>
      <c r="H310" s="319"/>
      <c r="I310" s="264"/>
      <c r="J310" s="264"/>
    </row>
    <row r="311" spans="1:10" hidden="1">
      <c r="A311" s="316"/>
      <c r="B311" s="317"/>
      <c r="C311" s="316"/>
      <c r="D311" s="316"/>
      <c r="E311" s="316"/>
      <c r="F311" s="316"/>
      <c r="G311" s="318"/>
      <c r="H311" s="319"/>
      <c r="I311" s="264"/>
      <c r="J311" s="264"/>
    </row>
    <row r="312" spans="1:10" hidden="1">
      <c r="A312" s="316"/>
      <c r="B312" s="317"/>
      <c r="C312" s="316"/>
      <c r="D312" s="316"/>
      <c r="E312" s="316"/>
      <c r="F312" s="316"/>
      <c r="G312" s="318"/>
      <c r="H312" s="319"/>
      <c r="I312" s="264"/>
      <c r="J312" s="264"/>
    </row>
    <row r="313" spans="1:10" hidden="1">
      <c r="A313" s="316"/>
      <c r="B313" s="317"/>
      <c r="C313" s="316"/>
      <c r="D313" s="316"/>
      <c r="E313" s="316"/>
      <c r="F313" s="316"/>
      <c r="G313" s="318"/>
      <c r="H313" s="319"/>
      <c r="I313" s="264"/>
      <c r="J313" s="264"/>
    </row>
    <row r="314" spans="1:10" hidden="1">
      <c r="A314" s="316"/>
      <c r="B314" s="317"/>
      <c r="C314" s="316"/>
      <c r="D314" s="316"/>
      <c r="E314" s="316"/>
      <c r="F314" s="316"/>
      <c r="G314" s="318"/>
      <c r="H314" s="319"/>
      <c r="I314" s="264"/>
      <c r="J314" s="264"/>
    </row>
    <row r="315" spans="1:10" hidden="1">
      <c r="A315" s="316"/>
      <c r="B315" s="317"/>
      <c r="C315" s="316"/>
      <c r="D315" s="316"/>
      <c r="E315" s="316"/>
      <c r="F315" s="316"/>
      <c r="G315" s="318"/>
      <c r="H315" s="319"/>
      <c r="I315" s="264"/>
      <c r="J315" s="264"/>
    </row>
    <row r="316" spans="1:10" hidden="1">
      <c r="A316" s="316"/>
      <c r="B316" s="317"/>
      <c r="C316" s="316"/>
      <c r="D316" s="316"/>
      <c r="E316" s="316"/>
      <c r="F316" s="316"/>
      <c r="G316" s="318"/>
      <c r="H316" s="319"/>
      <c r="I316" s="264"/>
      <c r="J316" s="264"/>
    </row>
    <row r="317" spans="1:10" hidden="1">
      <c r="A317" s="316"/>
      <c r="B317" s="317"/>
      <c r="C317" s="316"/>
      <c r="D317" s="316"/>
      <c r="E317" s="316"/>
      <c r="F317" s="316"/>
      <c r="G317" s="318"/>
      <c r="H317" s="319"/>
      <c r="I317" s="264"/>
      <c r="J317" s="264"/>
    </row>
    <row r="318" spans="1:10" hidden="1">
      <c r="A318" s="316"/>
      <c r="B318" s="317"/>
      <c r="C318" s="316"/>
      <c r="D318" s="316"/>
      <c r="E318" s="316"/>
      <c r="F318" s="316"/>
      <c r="G318" s="318"/>
      <c r="H318" s="319"/>
      <c r="I318" s="264"/>
      <c r="J318" s="264"/>
    </row>
    <row r="319" spans="1:10" hidden="1">
      <c r="A319" s="316"/>
      <c r="B319" s="317"/>
      <c r="C319" s="316"/>
      <c r="D319" s="316"/>
      <c r="E319" s="316"/>
      <c r="F319" s="316"/>
      <c r="G319" s="318"/>
      <c r="H319" s="319"/>
      <c r="I319" s="264"/>
      <c r="J319" s="264"/>
    </row>
    <row r="320" spans="1:10" hidden="1">
      <c r="A320" s="316"/>
      <c r="B320" s="317"/>
      <c r="C320" s="316"/>
      <c r="D320" s="316"/>
      <c r="E320" s="316"/>
      <c r="F320" s="316"/>
      <c r="G320" s="318"/>
      <c r="H320" s="319"/>
      <c r="I320" s="264"/>
      <c r="J320" s="264"/>
    </row>
    <row r="321" spans="1:10" hidden="1">
      <c r="A321" s="316"/>
      <c r="B321" s="317"/>
      <c r="C321" s="316"/>
      <c r="D321" s="316"/>
      <c r="E321" s="316"/>
      <c r="F321" s="316"/>
      <c r="G321" s="318"/>
      <c r="H321" s="319"/>
      <c r="I321" s="264"/>
      <c r="J321" s="264"/>
    </row>
    <row r="322" spans="1:10" hidden="1">
      <c r="A322" s="316"/>
      <c r="B322" s="317"/>
      <c r="C322" s="316"/>
      <c r="D322" s="316"/>
      <c r="E322" s="316"/>
      <c r="F322" s="316"/>
      <c r="G322" s="318"/>
      <c r="H322" s="319"/>
      <c r="I322" s="264"/>
      <c r="J322" s="264"/>
    </row>
    <row r="323" spans="1:10" hidden="1">
      <c r="A323" s="316"/>
      <c r="B323" s="317"/>
      <c r="C323" s="316"/>
      <c r="D323" s="316"/>
      <c r="E323" s="316"/>
      <c r="F323" s="316"/>
      <c r="G323" s="318"/>
      <c r="H323" s="319"/>
      <c r="I323" s="264"/>
      <c r="J323" s="264"/>
    </row>
    <row r="324" spans="1:10" hidden="1">
      <c r="A324" s="316"/>
      <c r="B324" s="317"/>
      <c r="C324" s="316"/>
      <c r="D324" s="316"/>
      <c r="E324" s="316"/>
      <c r="F324" s="316"/>
      <c r="G324" s="318"/>
      <c r="H324" s="319"/>
      <c r="I324" s="264"/>
      <c r="J324" s="264"/>
    </row>
    <row r="325" spans="1:10" hidden="1">
      <c r="A325" s="316"/>
      <c r="B325" s="317"/>
      <c r="C325" s="316"/>
      <c r="D325" s="316"/>
      <c r="E325" s="316"/>
      <c r="F325" s="316"/>
      <c r="G325" s="318"/>
      <c r="H325" s="319"/>
      <c r="I325" s="264"/>
      <c r="J325" s="264"/>
    </row>
    <row r="326" spans="1:10" hidden="1">
      <c r="A326" s="316"/>
      <c r="B326" s="317"/>
      <c r="C326" s="316"/>
      <c r="D326" s="316"/>
      <c r="E326" s="316"/>
      <c r="F326" s="316"/>
      <c r="G326" s="318"/>
      <c r="H326" s="319"/>
      <c r="I326" s="264"/>
      <c r="J326" s="264"/>
    </row>
    <row r="327" spans="1:10" hidden="1">
      <c r="A327" s="316"/>
      <c r="B327" s="317"/>
      <c r="C327" s="316"/>
      <c r="D327" s="316"/>
      <c r="E327" s="316"/>
      <c r="F327" s="316"/>
      <c r="G327" s="318"/>
      <c r="H327" s="319"/>
      <c r="I327" s="264"/>
      <c r="J327" s="264"/>
    </row>
    <row r="328" spans="1:10" hidden="1">
      <c r="A328" s="316"/>
      <c r="B328" s="317"/>
      <c r="C328" s="316"/>
      <c r="D328" s="316"/>
      <c r="E328" s="316"/>
      <c r="F328" s="316"/>
      <c r="G328" s="318"/>
      <c r="H328" s="319"/>
      <c r="I328" s="264"/>
      <c r="J328" s="264"/>
    </row>
    <row r="329" spans="1:10" hidden="1">
      <c r="A329" s="316"/>
      <c r="B329" s="317"/>
      <c r="C329" s="316"/>
      <c r="D329" s="316"/>
      <c r="E329" s="316"/>
      <c r="F329" s="316"/>
      <c r="G329" s="318"/>
      <c r="H329" s="319"/>
      <c r="I329" s="264"/>
      <c r="J329" s="264"/>
    </row>
    <row r="330" spans="1:10" hidden="1">
      <c r="A330" s="316"/>
      <c r="B330" s="317"/>
      <c r="C330" s="316"/>
      <c r="D330" s="316"/>
      <c r="E330" s="316"/>
      <c r="F330" s="316"/>
      <c r="G330" s="318"/>
      <c r="H330" s="319"/>
      <c r="I330" s="264"/>
      <c r="J330" s="264"/>
    </row>
    <row r="331" spans="1:10" hidden="1">
      <c r="A331" s="316"/>
      <c r="B331" s="317"/>
      <c r="C331" s="316"/>
      <c r="D331" s="316"/>
      <c r="E331" s="316"/>
      <c r="F331" s="316"/>
      <c r="G331" s="318"/>
      <c r="H331" s="319"/>
      <c r="I331" s="264"/>
      <c r="J331" s="264"/>
    </row>
    <row r="332" spans="1:10" hidden="1">
      <c r="A332" s="316"/>
      <c r="B332" s="317"/>
      <c r="C332" s="316"/>
      <c r="D332" s="316"/>
      <c r="E332" s="316"/>
      <c r="F332" s="316"/>
      <c r="G332" s="318"/>
      <c r="H332" s="319"/>
      <c r="I332" s="264"/>
      <c r="J332" s="264"/>
    </row>
    <row r="333" spans="1:10" hidden="1">
      <c r="A333" s="316"/>
      <c r="B333" s="317"/>
      <c r="C333" s="316"/>
      <c r="D333" s="316"/>
      <c r="E333" s="316"/>
      <c r="F333" s="316"/>
      <c r="G333" s="318"/>
      <c r="H333" s="319"/>
      <c r="I333" s="264"/>
      <c r="J333" s="264"/>
    </row>
    <row r="334" spans="1:10" hidden="1">
      <c r="A334" s="316"/>
      <c r="B334" s="317"/>
      <c r="C334" s="316"/>
      <c r="D334" s="316"/>
      <c r="E334" s="316"/>
      <c r="F334" s="316"/>
      <c r="G334" s="318"/>
      <c r="H334" s="319"/>
      <c r="I334" s="264"/>
      <c r="J334" s="264"/>
    </row>
    <row r="335" spans="1:10" hidden="1">
      <c r="A335" s="316"/>
      <c r="B335" s="317"/>
      <c r="C335" s="316"/>
      <c r="D335" s="316"/>
      <c r="E335" s="316"/>
      <c r="F335" s="316"/>
      <c r="G335" s="318"/>
      <c r="H335" s="319"/>
      <c r="I335" s="264"/>
      <c r="J335" s="264"/>
    </row>
    <row r="336" spans="1:10" hidden="1">
      <c r="A336" s="316"/>
      <c r="B336" s="317"/>
      <c r="C336" s="316"/>
      <c r="D336" s="316"/>
      <c r="E336" s="316"/>
      <c r="F336" s="316"/>
      <c r="G336" s="318"/>
      <c r="H336" s="319"/>
      <c r="I336" s="264"/>
      <c r="J336" s="264"/>
    </row>
    <row r="337" spans="1:10" hidden="1">
      <c r="A337" s="316"/>
      <c r="B337" s="317"/>
      <c r="C337" s="316"/>
      <c r="D337" s="316"/>
      <c r="E337" s="316"/>
      <c r="F337" s="316"/>
      <c r="G337" s="318"/>
      <c r="H337" s="319"/>
      <c r="I337" s="264"/>
      <c r="J337" s="264"/>
    </row>
    <row r="338" spans="1:10" hidden="1">
      <c r="A338" s="316"/>
      <c r="B338" s="317"/>
      <c r="C338" s="316"/>
      <c r="D338" s="316"/>
      <c r="E338" s="316"/>
      <c r="F338" s="316"/>
      <c r="G338" s="318"/>
      <c r="H338" s="319"/>
      <c r="I338" s="264"/>
      <c r="J338" s="264"/>
    </row>
    <row r="339" spans="1:10" hidden="1">
      <c r="A339" s="316"/>
      <c r="B339" s="317"/>
      <c r="C339" s="316"/>
      <c r="D339" s="316"/>
      <c r="E339" s="316"/>
      <c r="F339" s="316"/>
      <c r="G339" s="318"/>
      <c r="H339" s="319"/>
      <c r="I339" s="264"/>
      <c r="J339" s="264"/>
    </row>
    <row r="340" spans="1:10" hidden="1">
      <c r="A340" s="316"/>
      <c r="B340" s="317"/>
      <c r="C340" s="316"/>
      <c r="D340" s="316"/>
      <c r="E340" s="316"/>
      <c r="F340" s="316"/>
      <c r="G340" s="318"/>
      <c r="H340" s="319"/>
      <c r="I340" s="264"/>
      <c r="J340" s="264"/>
    </row>
    <row r="341" spans="1:10" hidden="1">
      <c r="A341" s="316"/>
      <c r="B341" s="317"/>
      <c r="C341" s="316"/>
      <c r="D341" s="316"/>
      <c r="E341" s="316"/>
      <c r="F341" s="316"/>
      <c r="G341" s="318"/>
      <c r="H341" s="319"/>
      <c r="I341" s="264"/>
      <c r="J341" s="264"/>
    </row>
    <row r="342" spans="1:10" hidden="1">
      <c r="A342" s="316"/>
      <c r="B342" s="317"/>
      <c r="C342" s="316"/>
      <c r="D342" s="316"/>
      <c r="E342" s="316"/>
      <c r="F342" s="316"/>
      <c r="G342" s="318"/>
      <c r="H342" s="319"/>
      <c r="I342" s="264"/>
      <c r="J342" s="264"/>
    </row>
    <row r="343" spans="1:10" hidden="1">
      <c r="A343" s="316"/>
      <c r="B343" s="317"/>
      <c r="C343" s="316"/>
      <c r="D343" s="316"/>
      <c r="E343" s="316"/>
      <c r="F343" s="316"/>
      <c r="G343" s="318"/>
      <c r="H343" s="319"/>
      <c r="I343" s="264"/>
      <c r="J343" s="264"/>
    </row>
    <row r="344" spans="1:10" hidden="1">
      <c r="A344" s="316"/>
      <c r="B344" s="317"/>
      <c r="C344" s="316"/>
      <c r="D344" s="316"/>
      <c r="E344" s="316"/>
      <c r="F344" s="316"/>
      <c r="G344" s="318"/>
      <c r="H344" s="319"/>
      <c r="I344" s="264"/>
      <c r="J344" s="264"/>
    </row>
    <row r="345" spans="1:10" hidden="1">
      <c r="A345" s="316"/>
      <c r="B345" s="317"/>
      <c r="C345" s="316"/>
      <c r="D345" s="316"/>
      <c r="E345" s="316"/>
      <c r="F345" s="316"/>
      <c r="G345" s="318"/>
      <c r="H345" s="319"/>
      <c r="I345" s="264"/>
      <c r="J345" s="264"/>
    </row>
    <row r="346" spans="1:10" hidden="1">
      <c r="A346" s="316"/>
      <c r="B346" s="317"/>
      <c r="C346" s="316"/>
      <c r="D346" s="316"/>
      <c r="E346" s="316"/>
      <c r="F346" s="316"/>
      <c r="G346" s="318"/>
      <c r="H346" s="319"/>
      <c r="I346" s="264"/>
      <c r="J346" s="264"/>
    </row>
    <row r="347" spans="1:10" hidden="1">
      <c r="A347" s="316"/>
      <c r="B347" s="317"/>
      <c r="C347" s="316"/>
      <c r="D347" s="316"/>
      <c r="E347" s="316"/>
      <c r="F347" s="316"/>
      <c r="G347" s="318"/>
      <c r="H347" s="319"/>
      <c r="I347" s="264"/>
      <c r="J347" s="264"/>
    </row>
    <row r="348" spans="1:10" hidden="1">
      <c r="A348" s="316"/>
      <c r="B348" s="317"/>
      <c r="C348" s="316"/>
      <c r="D348" s="316"/>
      <c r="E348" s="316"/>
      <c r="F348" s="316"/>
      <c r="G348" s="318"/>
      <c r="H348" s="319"/>
      <c r="I348" s="264"/>
      <c r="J348" s="264"/>
    </row>
    <row r="349" spans="1:10" hidden="1">
      <c r="A349" s="316"/>
      <c r="B349" s="317"/>
      <c r="C349" s="316"/>
      <c r="D349" s="316"/>
      <c r="E349" s="316"/>
      <c r="F349" s="316"/>
      <c r="G349" s="318"/>
      <c r="H349" s="319"/>
      <c r="I349" s="264"/>
      <c r="J349" s="264"/>
    </row>
    <row r="350" spans="1:10" hidden="1">
      <c r="A350" s="316"/>
      <c r="B350" s="317"/>
      <c r="C350" s="316"/>
      <c r="D350" s="316"/>
      <c r="E350" s="316"/>
      <c r="F350" s="316"/>
      <c r="G350" s="318"/>
      <c r="H350" s="319"/>
      <c r="I350" s="264"/>
      <c r="J350" s="264"/>
    </row>
    <row r="351" spans="1:10" hidden="1">
      <c r="A351" s="316"/>
      <c r="B351" s="317"/>
      <c r="C351" s="316"/>
      <c r="D351" s="316"/>
      <c r="E351" s="316"/>
      <c r="F351" s="316"/>
      <c r="G351" s="318"/>
      <c r="H351" s="319"/>
      <c r="I351" s="264"/>
      <c r="J351" s="264"/>
    </row>
    <row r="352" spans="1:10" hidden="1">
      <c r="A352" s="316"/>
      <c r="B352" s="317"/>
      <c r="C352" s="316"/>
      <c r="D352" s="316"/>
      <c r="E352" s="316"/>
      <c r="F352" s="316"/>
      <c r="G352" s="318"/>
      <c r="H352" s="319"/>
      <c r="I352" s="264"/>
      <c r="J352" s="264"/>
    </row>
    <row r="353" spans="1:10" hidden="1">
      <c r="A353" s="316"/>
      <c r="B353" s="317"/>
      <c r="C353" s="316"/>
      <c r="D353" s="316"/>
      <c r="E353" s="316"/>
      <c r="F353" s="316"/>
      <c r="G353" s="318"/>
      <c r="H353" s="319"/>
      <c r="I353" s="264"/>
      <c r="J353" s="264"/>
    </row>
    <row r="354" spans="1:10" hidden="1">
      <c r="A354" s="316"/>
      <c r="B354" s="317"/>
      <c r="C354" s="316"/>
      <c r="D354" s="316"/>
      <c r="E354" s="316"/>
      <c r="F354" s="316"/>
      <c r="G354" s="318"/>
      <c r="H354" s="319"/>
      <c r="I354" s="264"/>
      <c r="J354" s="264"/>
    </row>
    <row r="355" spans="1:10" hidden="1">
      <c r="A355" s="316"/>
      <c r="B355" s="317"/>
      <c r="C355" s="316"/>
      <c r="D355" s="316"/>
      <c r="E355" s="316"/>
      <c r="F355" s="316"/>
      <c r="G355" s="318"/>
      <c r="H355" s="319"/>
      <c r="I355" s="264"/>
      <c r="J355" s="264"/>
    </row>
    <row r="356" spans="1:10" hidden="1">
      <c r="A356" s="316"/>
      <c r="B356" s="317"/>
      <c r="C356" s="316"/>
      <c r="D356" s="316"/>
      <c r="E356" s="316"/>
      <c r="F356" s="316"/>
      <c r="G356" s="318"/>
      <c r="H356" s="319"/>
      <c r="I356" s="264"/>
      <c r="J356" s="264"/>
    </row>
    <row r="357" spans="1:10" hidden="1">
      <c r="A357" s="316"/>
      <c r="B357" s="317"/>
      <c r="C357" s="316"/>
      <c r="D357" s="316"/>
      <c r="E357" s="316"/>
      <c r="F357" s="316"/>
      <c r="G357" s="318"/>
      <c r="H357" s="319"/>
      <c r="I357" s="264"/>
      <c r="J357" s="264"/>
    </row>
    <row r="358" spans="1:10" hidden="1">
      <c r="A358" s="316"/>
      <c r="B358" s="317"/>
      <c r="C358" s="316"/>
      <c r="D358" s="316"/>
      <c r="E358" s="316"/>
      <c r="F358" s="316"/>
      <c r="G358" s="318"/>
      <c r="H358" s="319"/>
      <c r="I358" s="264"/>
      <c r="J358" s="264"/>
    </row>
    <row r="359" spans="1:10" hidden="1">
      <c r="A359" s="316"/>
      <c r="B359" s="317"/>
      <c r="C359" s="316"/>
      <c r="D359" s="316"/>
      <c r="E359" s="316"/>
      <c r="F359" s="316"/>
      <c r="G359" s="318"/>
      <c r="H359" s="319"/>
      <c r="I359" s="264"/>
      <c r="J359" s="264"/>
    </row>
    <row r="360" spans="1:10" hidden="1">
      <c r="A360" s="316"/>
      <c r="B360" s="317"/>
      <c r="C360" s="316"/>
      <c r="D360" s="316"/>
      <c r="E360" s="316"/>
      <c r="F360" s="316"/>
      <c r="G360" s="318"/>
      <c r="H360" s="319"/>
      <c r="I360" s="264"/>
      <c r="J360" s="264"/>
    </row>
    <row r="361" spans="1:10" hidden="1">
      <c r="A361" s="316"/>
      <c r="B361" s="317"/>
      <c r="C361" s="316"/>
      <c r="D361" s="316"/>
      <c r="E361" s="316"/>
      <c r="F361" s="316"/>
      <c r="G361" s="318"/>
      <c r="H361" s="319"/>
      <c r="I361" s="264"/>
      <c r="J361" s="264"/>
    </row>
    <row r="362" spans="1:10" hidden="1">
      <c r="A362" s="316"/>
      <c r="B362" s="317"/>
      <c r="C362" s="316"/>
      <c r="D362" s="316"/>
      <c r="E362" s="316"/>
      <c r="F362" s="316"/>
      <c r="G362" s="318"/>
      <c r="H362" s="319"/>
      <c r="I362" s="264"/>
      <c r="J362" s="264"/>
    </row>
    <row r="363" spans="1:10" hidden="1">
      <c r="A363" s="316"/>
      <c r="B363" s="317"/>
      <c r="C363" s="316"/>
      <c r="D363" s="316"/>
      <c r="E363" s="316"/>
      <c r="F363" s="316"/>
      <c r="G363" s="318"/>
      <c r="H363" s="319"/>
      <c r="I363" s="264"/>
      <c r="J363" s="264"/>
    </row>
    <row r="364" spans="1:10" hidden="1">
      <c r="A364" s="316"/>
      <c r="B364" s="317"/>
      <c r="C364" s="316"/>
      <c r="D364" s="316"/>
      <c r="E364" s="316"/>
      <c r="F364" s="316"/>
      <c r="G364" s="318"/>
      <c r="H364" s="319"/>
      <c r="I364" s="264"/>
      <c r="J364" s="264"/>
    </row>
    <row r="365" spans="1:10" hidden="1">
      <c r="A365" s="316"/>
      <c r="B365" s="317"/>
      <c r="C365" s="316"/>
      <c r="D365" s="316"/>
      <c r="E365" s="316"/>
      <c r="F365" s="316"/>
      <c r="G365" s="318"/>
      <c r="H365" s="319"/>
      <c r="I365" s="264"/>
      <c r="J365" s="264"/>
    </row>
    <row r="366" spans="1:10" hidden="1">
      <c r="A366" s="316"/>
      <c r="B366" s="317"/>
      <c r="C366" s="316"/>
      <c r="D366" s="316"/>
      <c r="E366" s="316"/>
      <c r="F366" s="316"/>
      <c r="G366" s="318"/>
      <c r="H366" s="319"/>
      <c r="I366" s="264"/>
      <c r="J366" s="264"/>
    </row>
    <row r="367" spans="1:10" hidden="1">
      <c r="A367" s="316"/>
      <c r="B367" s="317"/>
      <c r="C367" s="316"/>
      <c r="D367" s="316"/>
      <c r="E367" s="316"/>
      <c r="F367" s="316"/>
      <c r="G367" s="318"/>
      <c r="H367" s="319"/>
      <c r="I367" s="264"/>
      <c r="J367" s="264"/>
    </row>
    <row r="368" spans="1:10" hidden="1">
      <c r="A368" s="316"/>
      <c r="B368" s="317"/>
      <c r="C368" s="316"/>
      <c r="D368" s="316"/>
      <c r="E368" s="316"/>
      <c r="F368" s="316"/>
      <c r="G368" s="318"/>
      <c r="H368" s="319"/>
      <c r="I368" s="264"/>
      <c r="J368" s="264"/>
    </row>
    <row r="369" spans="1:10" hidden="1">
      <c r="A369" s="316"/>
      <c r="B369" s="317"/>
      <c r="C369" s="316"/>
      <c r="D369" s="316"/>
      <c r="E369" s="316"/>
      <c r="F369" s="316"/>
      <c r="G369" s="318"/>
      <c r="H369" s="319"/>
      <c r="I369" s="264"/>
      <c r="J369" s="264"/>
    </row>
    <row r="370" spans="1:10" hidden="1">
      <c r="A370" s="316"/>
      <c r="B370" s="317"/>
      <c r="C370" s="316"/>
      <c r="D370" s="316"/>
      <c r="E370" s="316"/>
      <c r="F370" s="316"/>
      <c r="G370" s="318"/>
      <c r="H370" s="319"/>
      <c r="I370" s="264"/>
      <c r="J370" s="264"/>
    </row>
    <row r="371" spans="1:10" hidden="1">
      <c r="A371" s="316"/>
      <c r="B371" s="317"/>
      <c r="C371" s="316"/>
      <c r="D371" s="316"/>
      <c r="E371" s="316"/>
      <c r="F371" s="316"/>
      <c r="G371" s="318"/>
      <c r="H371" s="319"/>
      <c r="I371" s="264"/>
      <c r="J371" s="264"/>
    </row>
    <row r="372" spans="1:10" hidden="1">
      <c r="A372" s="316"/>
      <c r="B372" s="317"/>
      <c r="C372" s="316"/>
      <c r="D372" s="316"/>
      <c r="E372" s="316"/>
      <c r="F372" s="316"/>
      <c r="G372" s="318"/>
      <c r="H372" s="319"/>
      <c r="I372" s="264"/>
      <c r="J372" s="264"/>
    </row>
    <row r="373" spans="1:10" hidden="1">
      <c r="A373" s="316"/>
      <c r="B373" s="317"/>
      <c r="C373" s="316"/>
      <c r="D373" s="316"/>
      <c r="E373" s="316"/>
      <c r="F373" s="316"/>
      <c r="G373" s="318"/>
      <c r="H373" s="319"/>
      <c r="I373" s="264"/>
      <c r="J373" s="264"/>
    </row>
    <row r="374" spans="1:10" hidden="1">
      <c r="A374" s="316"/>
      <c r="B374" s="317"/>
      <c r="C374" s="316"/>
      <c r="D374" s="316"/>
      <c r="E374" s="316"/>
      <c r="F374" s="316"/>
      <c r="G374" s="318"/>
      <c r="H374" s="319"/>
      <c r="I374" s="264"/>
      <c r="J374" s="264"/>
    </row>
    <row r="375" spans="1:10" hidden="1">
      <c r="A375" s="316"/>
      <c r="B375" s="317"/>
      <c r="C375" s="316"/>
      <c r="D375" s="316"/>
      <c r="E375" s="316"/>
      <c r="F375" s="316"/>
      <c r="G375" s="318"/>
      <c r="H375" s="319"/>
      <c r="I375" s="264"/>
      <c r="J375" s="264"/>
    </row>
    <row r="376" spans="1:10" hidden="1">
      <c r="A376" s="316"/>
      <c r="B376" s="317"/>
      <c r="C376" s="316"/>
      <c r="D376" s="316"/>
      <c r="E376" s="316"/>
      <c r="F376" s="316"/>
      <c r="G376" s="318"/>
      <c r="H376" s="319"/>
      <c r="I376" s="264"/>
      <c r="J376" s="264"/>
    </row>
    <row r="377" spans="1:10" hidden="1">
      <c r="A377" s="316"/>
      <c r="B377" s="317"/>
      <c r="C377" s="316"/>
      <c r="D377" s="316"/>
      <c r="E377" s="316"/>
      <c r="F377" s="316"/>
      <c r="G377" s="318"/>
      <c r="H377" s="319"/>
      <c r="I377" s="264"/>
      <c r="J377" s="264"/>
    </row>
    <row r="378" spans="1:10" hidden="1">
      <c r="A378" s="316"/>
      <c r="B378" s="317"/>
      <c r="C378" s="316"/>
      <c r="D378" s="316"/>
      <c r="E378" s="316"/>
      <c r="F378" s="316"/>
      <c r="G378" s="318"/>
      <c r="H378" s="319"/>
      <c r="I378" s="264"/>
      <c r="J378" s="264"/>
    </row>
    <row r="379" spans="1:10" hidden="1">
      <c r="A379" s="316"/>
      <c r="B379" s="317"/>
      <c r="C379" s="316"/>
      <c r="D379" s="316"/>
      <c r="E379" s="316"/>
      <c r="F379" s="316"/>
      <c r="G379" s="318"/>
      <c r="H379" s="319"/>
      <c r="I379" s="264"/>
      <c r="J379" s="264"/>
    </row>
    <row r="380" spans="1:10" hidden="1">
      <c r="A380" s="316"/>
      <c r="B380" s="317"/>
      <c r="C380" s="316"/>
      <c r="D380" s="316"/>
      <c r="E380" s="316"/>
      <c r="F380" s="316"/>
      <c r="G380" s="318"/>
      <c r="H380" s="319"/>
      <c r="I380" s="264"/>
      <c r="J380" s="264"/>
    </row>
    <row r="381" spans="1:10" hidden="1">
      <c r="A381" s="316"/>
      <c r="B381" s="317"/>
      <c r="C381" s="316"/>
      <c r="D381" s="316"/>
      <c r="E381" s="316"/>
      <c r="F381" s="316"/>
      <c r="G381" s="318"/>
      <c r="H381" s="319"/>
      <c r="I381" s="264"/>
      <c r="J381" s="264"/>
    </row>
    <row r="382" spans="1:10" hidden="1">
      <c r="A382" s="316"/>
      <c r="B382" s="317"/>
      <c r="C382" s="316"/>
      <c r="D382" s="316"/>
      <c r="E382" s="316"/>
      <c r="F382" s="316"/>
      <c r="G382" s="318"/>
      <c r="H382" s="319"/>
      <c r="I382" s="264"/>
      <c r="J382" s="264"/>
    </row>
    <row r="383" spans="1:10" hidden="1">
      <c r="A383" s="316"/>
      <c r="B383" s="317"/>
      <c r="C383" s="316"/>
      <c r="D383" s="316"/>
      <c r="E383" s="316"/>
      <c r="F383" s="316"/>
      <c r="G383" s="318"/>
      <c r="H383" s="319"/>
      <c r="I383" s="264"/>
      <c r="J383" s="264"/>
    </row>
    <row r="384" spans="1:10" hidden="1">
      <c r="A384" s="316"/>
      <c r="B384" s="317"/>
      <c r="C384" s="316"/>
      <c r="D384" s="316"/>
      <c r="E384" s="316"/>
      <c r="F384" s="316"/>
      <c r="G384" s="318"/>
      <c r="H384" s="319"/>
      <c r="I384" s="264"/>
      <c r="J384" s="264"/>
    </row>
    <row r="385" spans="1:10" hidden="1">
      <c r="A385" s="316"/>
      <c r="B385" s="317"/>
      <c r="C385" s="316"/>
      <c r="D385" s="316"/>
      <c r="E385" s="316"/>
      <c r="F385" s="316"/>
      <c r="G385" s="318"/>
      <c r="H385" s="319"/>
      <c r="I385" s="264"/>
      <c r="J385" s="264"/>
    </row>
    <row r="386" spans="1:10" hidden="1">
      <c r="A386" s="316"/>
      <c r="B386" s="317"/>
      <c r="C386" s="316"/>
      <c r="D386" s="316"/>
      <c r="E386" s="316"/>
      <c r="F386" s="316"/>
      <c r="G386" s="318"/>
      <c r="H386" s="319"/>
      <c r="I386" s="264"/>
      <c r="J386" s="264"/>
    </row>
    <row r="387" spans="1:10" hidden="1">
      <c r="A387" s="316"/>
      <c r="B387" s="317"/>
      <c r="C387" s="316"/>
      <c r="D387" s="316"/>
      <c r="E387" s="316"/>
      <c r="F387" s="316"/>
      <c r="G387" s="318"/>
      <c r="H387" s="319"/>
      <c r="I387" s="264"/>
      <c r="J387" s="264"/>
    </row>
    <row r="388" spans="1:10" hidden="1">
      <c r="A388" s="316"/>
      <c r="B388" s="317"/>
      <c r="C388" s="316"/>
      <c r="D388" s="316"/>
      <c r="E388" s="316"/>
      <c r="F388" s="316"/>
      <c r="G388" s="318"/>
      <c r="H388" s="319"/>
      <c r="I388" s="264"/>
      <c r="J388" s="264"/>
    </row>
    <row r="389" spans="1:10" hidden="1">
      <c r="A389" s="316"/>
      <c r="B389" s="317"/>
      <c r="C389" s="316"/>
      <c r="D389" s="316"/>
      <c r="E389" s="316"/>
      <c r="F389" s="316"/>
      <c r="G389" s="318"/>
      <c r="H389" s="319"/>
      <c r="I389" s="264"/>
      <c r="J389" s="264"/>
    </row>
    <row r="390" spans="1:10" hidden="1">
      <c r="A390" s="316"/>
      <c r="B390" s="317"/>
      <c r="C390" s="316"/>
      <c r="D390" s="316"/>
      <c r="E390" s="316"/>
      <c r="F390" s="316"/>
      <c r="G390" s="318"/>
      <c r="H390" s="319"/>
      <c r="I390" s="264"/>
      <c r="J390" s="264"/>
    </row>
    <row r="391" spans="1:10" hidden="1">
      <c r="A391" s="316"/>
      <c r="B391" s="317"/>
      <c r="C391" s="316"/>
      <c r="D391" s="316"/>
      <c r="E391" s="316"/>
      <c r="F391" s="316"/>
      <c r="G391" s="318"/>
      <c r="H391" s="319"/>
      <c r="I391" s="264"/>
      <c r="J391" s="264"/>
    </row>
    <row r="392" spans="1:10" hidden="1">
      <c r="A392" s="316"/>
      <c r="B392" s="317"/>
      <c r="C392" s="316"/>
      <c r="D392" s="316"/>
      <c r="E392" s="316"/>
      <c r="F392" s="316"/>
      <c r="G392" s="318"/>
      <c r="H392" s="319"/>
      <c r="I392" s="264"/>
      <c r="J392" s="264"/>
    </row>
    <row r="393" spans="1:10" hidden="1">
      <c r="A393" s="316"/>
      <c r="B393" s="317"/>
      <c r="C393" s="316"/>
      <c r="D393" s="316"/>
      <c r="E393" s="316"/>
      <c r="F393" s="316"/>
      <c r="G393" s="318"/>
      <c r="H393" s="319"/>
      <c r="I393" s="264"/>
      <c r="J393" s="264"/>
    </row>
    <row r="394" spans="1:10" hidden="1">
      <c r="A394" s="316"/>
      <c r="B394" s="317"/>
      <c r="C394" s="316"/>
      <c r="D394" s="316"/>
      <c r="E394" s="316"/>
      <c r="F394" s="316"/>
      <c r="G394" s="318"/>
      <c r="H394" s="319"/>
      <c r="I394" s="264"/>
      <c r="J394" s="264"/>
    </row>
    <row r="395" spans="1:10" hidden="1">
      <c r="A395" s="316"/>
      <c r="B395" s="317"/>
      <c r="C395" s="316"/>
      <c r="D395" s="316"/>
      <c r="E395" s="316"/>
      <c r="F395" s="316"/>
      <c r="G395" s="318"/>
      <c r="H395" s="319"/>
      <c r="I395" s="264"/>
      <c r="J395" s="264"/>
    </row>
    <row r="396" spans="1:10" hidden="1">
      <c r="A396" s="316"/>
      <c r="B396" s="317"/>
      <c r="C396" s="316"/>
      <c r="D396" s="316"/>
      <c r="E396" s="316"/>
      <c r="F396" s="316"/>
      <c r="G396" s="318"/>
      <c r="H396" s="319"/>
      <c r="I396" s="264"/>
      <c r="J396" s="264"/>
    </row>
    <row r="397" spans="1:10" hidden="1">
      <c r="A397" s="316"/>
      <c r="B397" s="317"/>
      <c r="C397" s="316"/>
      <c r="D397" s="316"/>
      <c r="E397" s="316"/>
      <c r="F397" s="316"/>
      <c r="G397" s="318"/>
      <c r="H397" s="319"/>
      <c r="I397" s="264"/>
      <c r="J397" s="264"/>
    </row>
    <row r="398" spans="1:10" hidden="1">
      <c r="A398" s="316"/>
      <c r="B398" s="317"/>
      <c r="C398" s="316"/>
      <c r="D398" s="316"/>
      <c r="E398" s="316"/>
      <c r="F398" s="316"/>
      <c r="G398" s="318"/>
      <c r="H398" s="319"/>
      <c r="I398" s="264"/>
      <c r="J398" s="264"/>
    </row>
    <row r="399" spans="1:10" hidden="1">
      <c r="A399" s="316"/>
      <c r="B399" s="317"/>
      <c r="C399" s="316"/>
      <c r="D399" s="316"/>
      <c r="E399" s="316"/>
      <c r="F399" s="316"/>
      <c r="G399" s="318"/>
      <c r="H399" s="319"/>
      <c r="I399" s="264"/>
      <c r="J399" s="264"/>
    </row>
    <row r="400" spans="1:10" hidden="1">
      <c r="A400" s="316"/>
      <c r="B400" s="317"/>
      <c r="C400" s="316"/>
      <c r="D400" s="316"/>
      <c r="E400" s="316"/>
      <c r="F400" s="316"/>
      <c r="G400" s="318"/>
      <c r="H400" s="319"/>
      <c r="I400" s="264"/>
      <c r="J400" s="264"/>
    </row>
    <row r="401" spans="1:10" hidden="1">
      <c r="A401" s="316"/>
      <c r="B401" s="317"/>
      <c r="C401" s="316"/>
      <c r="D401" s="316"/>
      <c r="E401" s="316"/>
      <c r="F401" s="316"/>
      <c r="G401" s="318"/>
      <c r="H401" s="319"/>
      <c r="I401" s="264"/>
      <c r="J401" s="264"/>
    </row>
    <row r="402" spans="1:10" hidden="1">
      <c r="A402" s="316"/>
      <c r="B402" s="317"/>
      <c r="C402" s="316"/>
      <c r="D402" s="316"/>
      <c r="E402" s="316"/>
      <c r="F402" s="316"/>
      <c r="G402" s="318"/>
      <c r="H402" s="319"/>
      <c r="I402" s="264"/>
      <c r="J402" s="264"/>
    </row>
    <row r="403" spans="1:10" hidden="1">
      <c r="A403" s="316"/>
      <c r="B403" s="317"/>
      <c r="C403" s="316"/>
      <c r="D403" s="316"/>
      <c r="E403" s="316"/>
      <c r="F403" s="316"/>
      <c r="G403" s="318"/>
      <c r="H403" s="319"/>
      <c r="I403" s="264"/>
      <c r="J403" s="264"/>
    </row>
    <row r="404" spans="1:10" hidden="1">
      <c r="A404" s="316"/>
      <c r="B404" s="317"/>
      <c r="C404" s="316"/>
      <c r="D404" s="316"/>
      <c r="E404" s="316"/>
      <c r="F404" s="316"/>
      <c r="G404" s="318"/>
      <c r="H404" s="319"/>
      <c r="I404" s="264"/>
      <c r="J404" s="264"/>
    </row>
    <row r="405" spans="1:10" hidden="1">
      <c r="A405" s="316"/>
      <c r="B405" s="317"/>
      <c r="C405" s="316"/>
      <c r="D405" s="316"/>
      <c r="E405" s="316"/>
      <c r="F405" s="316"/>
      <c r="G405" s="318"/>
      <c r="H405" s="319"/>
      <c r="I405" s="264"/>
      <c r="J405" s="264"/>
    </row>
    <row r="406" spans="1:10" hidden="1">
      <c r="A406" s="316"/>
      <c r="B406" s="317"/>
      <c r="C406" s="316"/>
      <c r="D406" s="316"/>
      <c r="E406" s="316"/>
      <c r="F406" s="316"/>
      <c r="G406" s="318"/>
      <c r="H406" s="319"/>
      <c r="I406" s="264"/>
      <c r="J406" s="264"/>
    </row>
    <row r="407" spans="1:10" hidden="1">
      <c r="A407" s="316"/>
      <c r="B407" s="317"/>
      <c r="C407" s="316"/>
      <c r="D407" s="316"/>
      <c r="E407" s="316"/>
      <c r="F407" s="316"/>
      <c r="G407" s="318"/>
      <c r="H407" s="319"/>
      <c r="I407" s="264"/>
      <c r="J407" s="264"/>
    </row>
    <row r="408" spans="1:10" hidden="1">
      <c r="A408" s="316"/>
      <c r="B408" s="317"/>
      <c r="C408" s="316"/>
      <c r="D408" s="316"/>
      <c r="E408" s="316"/>
      <c r="F408" s="316"/>
      <c r="G408" s="318"/>
      <c r="H408" s="319"/>
      <c r="I408" s="264"/>
      <c r="J408" s="264"/>
    </row>
    <row r="409" spans="1:10" hidden="1">
      <c r="A409" s="316"/>
      <c r="B409" s="317"/>
      <c r="C409" s="316"/>
      <c r="D409" s="316"/>
      <c r="E409" s="316"/>
      <c r="F409" s="316"/>
      <c r="G409" s="318"/>
      <c r="H409" s="319"/>
      <c r="I409" s="264"/>
      <c r="J409" s="264"/>
    </row>
    <row r="410" spans="1:10" hidden="1">
      <c r="A410" s="316"/>
      <c r="B410" s="317"/>
      <c r="C410" s="316"/>
      <c r="D410" s="316"/>
      <c r="E410" s="316"/>
      <c r="F410" s="316"/>
      <c r="G410" s="318"/>
      <c r="H410" s="319"/>
      <c r="I410" s="264"/>
      <c r="J410" s="264"/>
    </row>
    <row r="411" spans="1:10" hidden="1">
      <c r="A411" s="316"/>
      <c r="B411" s="317"/>
      <c r="C411" s="316"/>
      <c r="D411" s="316"/>
      <c r="E411" s="316"/>
      <c r="F411" s="316"/>
      <c r="G411" s="318"/>
      <c r="H411" s="319"/>
      <c r="I411" s="264"/>
      <c r="J411" s="264"/>
    </row>
    <row r="412" spans="1:10" hidden="1">
      <c r="A412" s="316"/>
      <c r="B412" s="317"/>
      <c r="C412" s="316"/>
      <c r="D412" s="316"/>
      <c r="E412" s="316"/>
      <c r="F412" s="316"/>
      <c r="G412" s="318"/>
      <c r="H412" s="319"/>
      <c r="I412" s="264"/>
      <c r="J412" s="264"/>
    </row>
    <row r="413" spans="1:10" hidden="1">
      <c r="A413" s="316"/>
      <c r="B413" s="317"/>
      <c r="C413" s="316"/>
      <c r="D413" s="316"/>
      <c r="E413" s="316"/>
      <c r="F413" s="316"/>
      <c r="G413" s="318"/>
      <c r="H413" s="319"/>
      <c r="I413" s="264"/>
      <c r="J413" s="264"/>
    </row>
    <row r="414" spans="1:10" hidden="1">
      <c r="A414" s="316"/>
      <c r="B414" s="317"/>
      <c r="C414" s="316"/>
      <c r="D414" s="316"/>
      <c r="E414" s="316"/>
      <c r="F414" s="316"/>
      <c r="G414" s="318"/>
      <c r="H414" s="319"/>
      <c r="I414" s="264"/>
      <c r="J414" s="264"/>
    </row>
    <row r="415" spans="1:10" hidden="1">
      <c r="A415" s="316"/>
      <c r="B415" s="317"/>
      <c r="C415" s="316"/>
      <c r="D415" s="316"/>
      <c r="E415" s="316"/>
      <c r="F415" s="316"/>
      <c r="G415" s="318"/>
      <c r="H415" s="319"/>
      <c r="I415" s="264"/>
      <c r="J415" s="264"/>
    </row>
    <row r="416" spans="1:10" hidden="1">
      <c r="A416" s="316"/>
      <c r="B416" s="317"/>
      <c r="C416" s="316"/>
      <c r="D416" s="316"/>
      <c r="E416" s="316"/>
      <c r="F416" s="316"/>
      <c r="G416" s="318"/>
      <c r="H416" s="319"/>
      <c r="I416" s="264"/>
      <c r="J416" s="264"/>
    </row>
    <row r="417" spans="1:10" hidden="1">
      <c r="A417" s="316"/>
      <c r="B417" s="317"/>
      <c r="C417" s="316"/>
      <c r="D417" s="316"/>
      <c r="E417" s="316"/>
      <c r="F417" s="316"/>
      <c r="G417" s="318"/>
      <c r="H417" s="319"/>
      <c r="I417" s="264"/>
      <c r="J417" s="264"/>
    </row>
    <row r="418" spans="1:10" hidden="1">
      <c r="A418" s="316"/>
      <c r="B418" s="317"/>
      <c r="C418" s="316"/>
      <c r="D418" s="316"/>
      <c r="E418" s="316"/>
      <c r="F418" s="316"/>
      <c r="G418" s="318"/>
      <c r="H418" s="319"/>
      <c r="I418" s="264"/>
      <c r="J418" s="264"/>
    </row>
    <row r="419" spans="1:10" hidden="1">
      <c r="A419" s="316"/>
      <c r="B419" s="317"/>
      <c r="C419" s="316"/>
      <c r="D419" s="316"/>
      <c r="E419" s="316"/>
      <c r="F419" s="316"/>
      <c r="G419" s="318"/>
      <c r="H419" s="319"/>
      <c r="I419" s="264"/>
      <c r="J419" s="264"/>
    </row>
    <row r="420" spans="1:10" hidden="1">
      <c r="A420" s="316"/>
      <c r="B420" s="317"/>
      <c r="C420" s="316"/>
      <c r="D420" s="316"/>
      <c r="E420" s="316"/>
      <c r="F420" s="316"/>
      <c r="G420" s="318"/>
      <c r="H420" s="319"/>
      <c r="I420" s="264"/>
      <c r="J420" s="264"/>
    </row>
    <row r="421" spans="1:10" hidden="1">
      <c r="A421" s="316"/>
      <c r="B421" s="317"/>
      <c r="C421" s="316"/>
      <c r="D421" s="316"/>
      <c r="E421" s="316"/>
      <c r="F421" s="316"/>
      <c r="G421" s="318"/>
      <c r="H421" s="319"/>
      <c r="I421" s="264"/>
      <c r="J421" s="264"/>
    </row>
    <row r="422" spans="1:10" hidden="1">
      <c r="A422" s="316"/>
      <c r="B422" s="317"/>
      <c r="C422" s="316"/>
      <c r="D422" s="316"/>
      <c r="E422" s="316"/>
      <c r="F422" s="316"/>
      <c r="G422" s="318"/>
      <c r="H422" s="319"/>
      <c r="I422" s="264"/>
      <c r="J422" s="264"/>
    </row>
    <row r="423" spans="1:10" hidden="1">
      <c r="A423" s="316"/>
      <c r="B423" s="317"/>
      <c r="C423" s="316"/>
      <c r="D423" s="316"/>
      <c r="E423" s="316"/>
      <c r="F423" s="316"/>
      <c r="G423" s="318"/>
      <c r="H423" s="319"/>
      <c r="I423" s="264"/>
      <c r="J423" s="264"/>
    </row>
    <row r="424" spans="1:10" hidden="1">
      <c r="A424" s="316"/>
      <c r="B424" s="317"/>
      <c r="C424" s="316"/>
      <c r="D424" s="316"/>
      <c r="E424" s="316"/>
      <c r="F424" s="316"/>
      <c r="G424" s="318"/>
      <c r="H424" s="319"/>
      <c r="I424" s="264"/>
      <c r="J424" s="264"/>
    </row>
    <row r="425" spans="1:10" hidden="1">
      <c r="A425" s="316"/>
      <c r="B425" s="317"/>
      <c r="C425" s="316"/>
      <c r="D425" s="316"/>
      <c r="E425" s="316"/>
      <c r="F425" s="316"/>
      <c r="G425" s="318"/>
      <c r="H425" s="319"/>
      <c r="I425" s="264"/>
      <c r="J425" s="264"/>
    </row>
    <row r="426" spans="1:10" hidden="1">
      <c r="A426" s="316"/>
      <c r="B426" s="317"/>
      <c r="C426" s="316"/>
      <c r="D426" s="316"/>
      <c r="E426" s="316"/>
      <c r="F426" s="316"/>
      <c r="G426" s="318"/>
      <c r="H426" s="319"/>
      <c r="I426" s="264"/>
      <c r="J426" s="264"/>
    </row>
    <row r="427" spans="1:10" hidden="1">
      <c r="A427" s="316"/>
      <c r="B427" s="317"/>
      <c r="C427" s="316"/>
      <c r="D427" s="316"/>
      <c r="E427" s="316"/>
      <c r="F427" s="316"/>
      <c r="G427" s="318"/>
      <c r="H427" s="319"/>
      <c r="I427" s="264"/>
      <c r="J427" s="264"/>
    </row>
    <row r="428" spans="1:10" hidden="1">
      <c r="A428" s="316"/>
      <c r="B428" s="317"/>
      <c r="C428" s="316"/>
      <c r="D428" s="316"/>
      <c r="E428" s="316"/>
      <c r="F428" s="316"/>
      <c r="G428" s="318"/>
      <c r="H428" s="319"/>
      <c r="I428" s="264"/>
      <c r="J428" s="264"/>
    </row>
    <row r="429" spans="1:10" hidden="1">
      <c r="A429" s="316"/>
      <c r="B429" s="317"/>
      <c r="C429" s="316"/>
      <c r="D429" s="316"/>
      <c r="E429" s="316"/>
      <c r="F429" s="316"/>
      <c r="G429" s="318"/>
      <c r="H429" s="319"/>
      <c r="I429" s="264"/>
      <c r="J429" s="264"/>
    </row>
    <row r="430" spans="1:10" hidden="1">
      <c r="A430" s="316"/>
      <c r="B430" s="317"/>
      <c r="C430" s="316"/>
      <c r="D430" s="316"/>
      <c r="E430" s="316"/>
      <c r="F430" s="316"/>
      <c r="G430" s="318"/>
      <c r="H430" s="319"/>
      <c r="I430" s="264"/>
      <c r="J430" s="264"/>
    </row>
    <row r="431" spans="1:10" hidden="1">
      <c r="A431" s="316"/>
      <c r="B431" s="317"/>
      <c r="C431" s="316"/>
      <c r="D431" s="316"/>
      <c r="E431" s="316"/>
      <c r="F431" s="316"/>
      <c r="G431" s="318"/>
      <c r="H431" s="319"/>
      <c r="I431" s="264"/>
      <c r="J431" s="264"/>
    </row>
    <row r="432" spans="1:10" hidden="1">
      <c r="A432" s="316"/>
      <c r="B432" s="317"/>
      <c r="C432" s="316"/>
      <c r="D432" s="316"/>
      <c r="E432" s="316"/>
      <c r="F432" s="316"/>
      <c r="G432" s="318"/>
      <c r="H432" s="319"/>
      <c r="I432" s="264"/>
      <c r="J432" s="264"/>
    </row>
    <row r="433" spans="1:10" hidden="1">
      <c r="A433" s="316"/>
      <c r="B433" s="317"/>
      <c r="C433" s="316"/>
      <c r="D433" s="316"/>
      <c r="E433" s="316"/>
      <c r="F433" s="316"/>
      <c r="G433" s="318"/>
      <c r="H433" s="319"/>
      <c r="I433" s="264"/>
      <c r="J433" s="264"/>
    </row>
    <row r="434" spans="1:10" hidden="1">
      <c r="A434" s="316"/>
      <c r="B434" s="317"/>
      <c r="C434" s="316"/>
      <c r="D434" s="316"/>
      <c r="E434" s="316"/>
      <c r="F434" s="316"/>
      <c r="G434" s="318"/>
      <c r="H434" s="319"/>
      <c r="I434" s="264"/>
      <c r="J434" s="264"/>
    </row>
    <row r="435" spans="1:10" hidden="1">
      <c r="A435" s="316"/>
      <c r="B435" s="317"/>
      <c r="C435" s="316"/>
      <c r="D435" s="316"/>
      <c r="E435" s="316"/>
      <c r="F435" s="316"/>
      <c r="G435" s="318"/>
      <c r="H435" s="319"/>
      <c r="I435" s="264"/>
      <c r="J435" s="264"/>
    </row>
    <row r="436" spans="1:10" hidden="1">
      <c r="A436" s="316"/>
      <c r="B436" s="317"/>
      <c r="C436" s="316"/>
      <c r="D436" s="316"/>
      <c r="E436" s="316"/>
      <c r="F436" s="316"/>
      <c r="G436" s="318"/>
      <c r="H436" s="319"/>
      <c r="I436" s="264"/>
      <c r="J436" s="264"/>
    </row>
    <row r="437" spans="1:10" hidden="1">
      <c r="A437" s="316"/>
      <c r="B437" s="317"/>
      <c r="C437" s="316"/>
      <c r="D437" s="316"/>
      <c r="E437" s="316"/>
      <c r="F437" s="316"/>
      <c r="G437" s="318"/>
      <c r="H437" s="319"/>
      <c r="I437" s="264"/>
      <c r="J437" s="264"/>
    </row>
    <row r="438" spans="1:10" hidden="1">
      <c r="A438" s="316"/>
      <c r="B438" s="317"/>
      <c r="C438" s="316"/>
      <c r="D438" s="316"/>
      <c r="E438" s="316"/>
      <c r="F438" s="316"/>
      <c r="G438" s="318"/>
      <c r="H438" s="319"/>
      <c r="I438" s="264"/>
      <c r="J438" s="264"/>
    </row>
    <row r="439" spans="1:10" hidden="1">
      <c r="A439" s="316"/>
      <c r="B439" s="317"/>
      <c r="C439" s="316"/>
      <c r="D439" s="316"/>
      <c r="E439" s="316"/>
      <c r="F439" s="316"/>
      <c r="G439" s="318"/>
      <c r="H439" s="319"/>
      <c r="I439" s="264"/>
      <c r="J439" s="264"/>
    </row>
    <row r="440" spans="1:10" hidden="1">
      <c r="A440" s="316"/>
      <c r="B440" s="317"/>
      <c r="C440" s="316"/>
      <c r="D440" s="316"/>
      <c r="E440" s="316"/>
      <c r="F440" s="316"/>
      <c r="G440" s="318"/>
      <c r="H440" s="319"/>
      <c r="I440" s="264"/>
      <c r="J440" s="264"/>
    </row>
    <row r="441" spans="1:10" hidden="1">
      <c r="A441" s="316"/>
      <c r="B441" s="317"/>
      <c r="C441" s="316"/>
      <c r="D441" s="316"/>
      <c r="E441" s="316"/>
      <c r="F441" s="316"/>
      <c r="G441" s="318"/>
      <c r="H441" s="319"/>
      <c r="I441" s="264"/>
      <c r="J441" s="264"/>
    </row>
    <row r="442" spans="1:10" hidden="1">
      <c r="A442" s="316"/>
      <c r="B442" s="317"/>
      <c r="C442" s="316"/>
      <c r="D442" s="316"/>
      <c r="E442" s="316"/>
      <c r="F442" s="316"/>
      <c r="G442" s="318"/>
      <c r="H442" s="319"/>
      <c r="I442" s="264"/>
      <c r="J442" s="264"/>
    </row>
    <row r="443" spans="1:10" hidden="1">
      <c r="A443" s="316"/>
      <c r="B443" s="317"/>
      <c r="C443" s="316"/>
      <c r="D443" s="316"/>
      <c r="E443" s="316"/>
      <c r="F443" s="316"/>
      <c r="G443" s="318"/>
      <c r="H443" s="319"/>
      <c r="I443" s="264"/>
      <c r="J443" s="264"/>
    </row>
    <row r="444" spans="1:10" hidden="1">
      <c r="A444" s="316"/>
      <c r="B444" s="317"/>
      <c r="C444" s="316"/>
      <c r="D444" s="316"/>
      <c r="E444" s="316"/>
      <c r="F444" s="316"/>
      <c r="G444" s="318"/>
      <c r="H444" s="319"/>
      <c r="I444" s="264"/>
      <c r="J444" s="264"/>
    </row>
    <row r="445" spans="1:10" hidden="1">
      <c r="A445" s="316"/>
      <c r="B445" s="317"/>
      <c r="C445" s="316"/>
      <c r="D445" s="316"/>
      <c r="E445" s="316"/>
      <c r="F445" s="316"/>
      <c r="G445" s="318"/>
      <c r="H445" s="319"/>
      <c r="I445" s="264"/>
      <c r="J445" s="264"/>
    </row>
    <row r="446" spans="1:10" hidden="1">
      <c r="A446" s="316"/>
      <c r="B446" s="317"/>
      <c r="C446" s="316"/>
      <c r="D446" s="316"/>
      <c r="E446" s="316"/>
      <c r="F446" s="316"/>
      <c r="G446" s="318"/>
      <c r="H446" s="319"/>
      <c r="I446" s="264"/>
      <c r="J446" s="264"/>
    </row>
    <row r="447" spans="1:10" hidden="1">
      <c r="A447" s="316"/>
      <c r="B447" s="317"/>
      <c r="C447" s="316"/>
      <c r="D447" s="316"/>
      <c r="E447" s="316"/>
      <c r="F447" s="316"/>
      <c r="G447" s="318"/>
      <c r="H447" s="319"/>
      <c r="I447" s="264"/>
      <c r="J447" s="264"/>
    </row>
    <row r="448" spans="1:10" hidden="1">
      <c r="A448" s="316"/>
      <c r="B448" s="317"/>
      <c r="C448" s="316"/>
      <c r="D448" s="316"/>
      <c r="E448" s="316"/>
      <c r="F448" s="316"/>
      <c r="G448" s="318"/>
      <c r="H448" s="319"/>
      <c r="I448" s="264"/>
      <c r="J448" s="264"/>
    </row>
    <row r="449" spans="1:10" hidden="1">
      <c r="A449" s="316"/>
      <c r="B449" s="317"/>
      <c r="C449" s="316"/>
      <c r="D449" s="316"/>
      <c r="E449" s="316"/>
      <c r="F449" s="316"/>
      <c r="G449" s="318"/>
      <c r="H449" s="319"/>
      <c r="I449" s="264"/>
      <c r="J449" s="264"/>
    </row>
    <row r="450" spans="1:10" hidden="1">
      <c r="A450" s="316"/>
      <c r="B450" s="317"/>
      <c r="C450" s="316"/>
      <c r="D450" s="316"/>
      <c r="E450" s="316"/>
      <c r="F450" s="316"/>
      <c r="G450" s="318"/>
      <c r="H450" s="319"/>
      <c r="I450" s="264"/>
      <c r="J450" s="264"/>
    </row>
    <row r="451" spans="1:10" hidden="1">
      <c r="A451" s="316"/>
      <c r="B451" s="317"/>
      <c r="C451" s="316"/>
      <c r="D451" s="316"/>
      <c r="E451" s="316"/>
      <c r="F451" s="316"/>
      <c r="G451" s="318"/>
      <c r="H451" s="319"/>
      <c r="I451" s="264"/>
      <c r="J451" s="264"/>
    </row>
    <row r="452" spans="1:10" hidden="1">
      <c r="A452" s="316"/>
      <c r="B452" s="317"/>
      <c r="C452" s="316"/>
      <c r="D452" s="316"/>
      <c r="E452" s="316"/>
      <c r="F452" s="316"/>
      <c r="G452" s="318"/>
      <c r="H452" s="319"/>
      <c r="I452" s="264"/>
      <c r="J452" s="264"/>
    </row>
    <row r="453" spans="1:10" hidden="1">
      <c r="A453" s="316"/>
      <c r="B453" s="317"/>
      <c r="C453" s="316"/>
      <c r="D453" s="316"/>
      <c r="E453" s="316"/>
      <c r="F453" s="316"/>
      <c r="G453" s="318"/>
      <c r="H453" s="319"/>
      <c r="I453" s="264"/>
      <c r="J453" s="264"/>
    </row>
    <row r="454" spans="1:10" hidden="1">
      <c r="A454" s="316"/>
      <c r="B454" s="317"/>
      <c r="C454" s="316"/>
      <c r="D454" s="316"/>
      <c r="E454" s="316"/>
      <c r="F454" s="316"/>
      <c r="G454" s="318"/>
      <c r="H454" s="319"/>
      <c r="I454" s="264"/>
      <c r="J454" s="264"/>
    </row>
    <row r="455" spans="1:10" hidden="1">
      <c r="A455" s="316"/>
      <c r="B455" s="317"/>
      <c r="C455" s="316"/>
      <c r="D455" s="316"/>
      <c r="E455" s="316"/>
      <c r="F455" s="316"/>
      <c r="G455" s="318"/>
      <c r="H455" s="319"/>
      <c r="I455" s="264"/>
      <c r="J455" s="264"/>
    </row>
    <row r="456" spans="1:10" hidden="1">
      <c r="A456" s="316"/>
      <c r="B456" s="317"/>
      <c r="C456" s="316"/>
      <c r="D456" s="316"/>
      <c r="E456" s="316"/>
      <c r="F456" s="316"/>
      <c r="G456" s="318"/>
      <c r="H456" s="319"/>
      <c r="I456" s="264"/>
      <c r="J456" s="264"/>
    </row>
    <row r="457" spans="1:10" hidden="1">
      <c r="A457" s="316"/>
      <c r="B457" s="317"/>
      <c r="C457" s="316"/>
      <c r="D457" s="316"/>
      <c r="E457" s="316"/>
      <c r="F457" s="316"/>
      <c r="G457" s="318"/>
      <c r="H457" s="319"/>
      <c r="I457" s="264"/>
      <c r="J457" s="264"/>
    </row>
    <row r="458" spans="1:10" hidden="1">
      <c r="A458" s="316"/>
      <c r="B458" s="317"/>
      <c r="C458" s="316"/>
      <c r="D458" s="316"/>
      <c r="E458" s="316"/>
      <c r="F458" s="316"/>
      <c r="G458" s="318"/>
      <c r="H458" s="319"/>
      <c r="I458" s="264"/>
      <c r="J458" s="264"/>
    </row>
    <row r="459" spans="1:10" hidden="1">
      <c r="A459" s="316"/>
      <c r="B459" s="317"/>
      <c r="C459" s="316"/>
      <c r="D459" s="316"/>
      <c r="E459" s="316"/>
      <c r="F459" s="316"/>
      <c r="G459" s="318"/>
      <c r="H459" s="319"/>
      <c r="I459" s="264"/>
      <c r="J459" s="264"/>
    </row>
    <row r="460" spans="1:10" hidden="1">
      <c r="A460" s="316"/>
      <c r="B460" s="317"/>
      <c r="C460" s="316"/>
      <c r="D460" s="316"/>
      <c r="E460" s="316"/>
      <c r="F460" s="316"/>
      <c r="G460" s="318"/>
      <c r="H460" s="319"/>
      <c r="I460" s="264"/>
      <c r="J460" s="264"/>
    </row>
    <row r="461" spans="1:10" hidden="1">
      <c r="A461" s="316"/>
      <c r="B461" s="317"/>
      <c r="C461" s="316"/>
      <c r="D461" s="316"/>
      <c r="E461" s="316"/>
      <c r="F461" s="316"/>
      <c r="G461" s="318"/>
      <c r="H461" s="319"/>
      <c r="I461" s="264"/>
      <c r="J461" s="264"/>
    </row>
    <row r="462" spans="1:10" hidden="1">
      <c r="A462" s="316"/>
      <c r="B462" s="317"/>
      <c r="C462" s="316"/>
      <c r="D462" s="316"/>
      <c r="E462" s="316"/>
      <c r="F462" s="316"/>
      <c r="G462" s="318"/>
      <c r="H462" s="319"/>
      <c r="I462" s="264"/>
      <c r="J462" s="264"/>
    </row>
    <row r="463" spans="1:10" hidden="1">
      <c r="A463" s="316"/>
      <c r="B463" s="317"/>
      <c r="C463" s="316"/>
      <c r="D463" s="316"/>
      <c r="E463" s="316"/>
      <c r="F463" s="316"/>
      <c r="G463" s="318"/>
      <c r="H463" s="319"/>
      <c r="I463" s="264"/>
      <c r="J463" s="264"/>
    </row>
    <row r="464" spans="1:10" hidden="1">
      <c r="A464" s="316"/>
      <c r="B464" s="317"/>
      <c r="C464" s="316"/>
      <c r="D464" s="316"/>
      <c r="E464" s="316"/>
      <c r="F464" s="316"/>
      <c r="G464" s="318"/>
      <c r="H464" s="319"/>
      <c r="I464" s="264"/>
      <c r="J464" s="264"/>
    </row>
    <row r="465" spans="1:10" hidden="1">
      <c r="A465" s="316"/>
      <c r="B465" s="317"/>
      <c r="C465" s="316"/>
      <c r="D465" s="316"/>
      <c r="E465" s="316"/>
      <c r="F465" s="316"/>
      <c r="G465" s="318"/>
      <c r="H465" s="319"/>
      <c r="I465" s="264"/>
      <c r="J465" s="264"/>
    </row>
    <row r="466" spans="1:10" hidden="1">
      <c r="A466" s="316"/>
      <c r="B466" s="317"/>
      <c r="C466" s="316"/>
      <c r="D466" s="316"/>
      <c r="E466" s="316"/>
      <c r="F466" s="316"/>
      <c r="G466" s="318"/>
      <c r="H466" s="319"/>
      <c r="I466" s="264"/>
      <c r="J466" s="264"/>
    </row>
    <row r="467" spans="1:10" hidden="1">
      <c r="A467" s="316"/>
      <c r="B467" s="317"/>
      <c r="C467" s="316"/>
      <c r="D467" s="316"/>
      <c r="E467" s="316"/>
      <c r="F467" s="316"/>
      <c r="G467" s="318"/>
      <c r="H467" s="319"/>
      <c r="I467" s="264"/>
      <c r="J467" s="264"/>
    </row>
    <row r="468" spans="1:10" hidden="1">
      <c r="A468" s="316"/>
      <c r="B468" s="317"/>
      <c r="C468" s="316"/>
      <c r="D468" s="316"/>
      <c r="E468" s="316"/>
      <c r="F468" s="316"/>
      <c r="G468" s="318"/>
      <c r="H468" s="319"/>
      <c r="I468" s="264"/>
      <c r="J468" s="264"/>
    </row>
    <row r="469" spans="1:10" hidden="1">
      <c r="A469" s="316"/>
      <c r="B469" s="317"/>
      <c r="C469" s="316"/>
      <c r="D469" s="316"/>
      <c r="E469" s="316"/>
      <c r="F469" s="316"/>
      <c r="G469" s="318"/>
      <c r="H469" s="319"/>
      <c r="I469" s="264"/>
      <c r="J469" s="264"/>
    </row>
    <row r="470" spans="1:10" hidden="1">
      <c r="A470" s="316"/>
      <c r="B470" s="317"/>
      <c r="C470" s="316"/>
      <c r="D470" s="316"/>
      <c r="E470" s="316"/>
      <c r="F470" s="316"/>
      <c r="G470" s="318"/>
      <c r="H470" s="319"/>
      <c r="I470" s="264"/>
      <c r="J470" s="264"/>
    </row>
    <row r="471" spans="1:10" hidden="1">
      <c r="A471" s="316"/>
      <c r="B471" s="317"/>
      <c r="C471" s="316"/>
      <c r="D471" s="316"/>
      <c r="E471" s="316"/>
      <c r="F471" s="316"/>
      <c r="G471" s="318"/>
      <c r="H471" s="319"/>
      <c r="I471" s="264"/>
      <c r="J471" s="264"/>
    </row>
    <row r="472" spans="1:10" hidden="1">
      <c r="A472" s="316"/>
      <c r="B472" s="317"/>
      <c r="C472" s="316"/>
      <c r="D472" s="316"/>
      <c r="E472" s="316"/>
      <c r="F472" s="316"/>
      <c r="G472" s="318"/>
      <c r="H472" s="319"/>
      <c r="I472" s="264"/>
      <c r="J472" s="264"/>
    </row>
    <row r="473" spans="1:10" hidden="1">
      <c r="A473" s="316"/>
      <c r="B473" s="317"/>
      <c r="C473" s="316"/>
      <c r="D473" s="316"/>
      <c r="E473" s="316"/>
      <c r="F473" s="316"/>
      <c r="G473" s="318"/>
      <c r="H473" s="319"/>
      <c r="I473" s="264"/>
      <c r="J473" s="264"/>
    </row>
    <row r="474" spans="1:10" hidden="1">
      <c r="A474" s="316"/>
      <c r="B474" s="317"/>
      <c r="C474" s="316"/>
      <c r="D474" s="316"/>
      <c r="E474" s="316"/>
      <c r="F474" s="316"/>
      <c r="G474" s="318"/>
      <c r="H474" s="319"/>
      <c r="I474" s="264"/>
      <c r="J474" s="264"/>
    </row>
    <row r="475" spans="1:10" hidden="1">
      <c r="A475" s="316"/>
      <c r="B475" s="317"/>
      <c r="C475" s="316"/>
      <c r="D475" s="316"/>
      <c r="E475" s="316"/>
      <c r="F475" s="316"/>
      <c r="G475" s="318"/>
      <c r="H475" s="319"/>
      <c r="I475" s="264"/>
      <c r="J475" s="264"/>
    </row>
    <row r="476" spans="1:10" hidden="1">
      <c r="A476" s="316"/>
      <c r="B476" s="317"/>
      <c r="C476" s="316"/>
      <c r="D476" s="316"/>
      <c r="E476" s="316"/>
      <c r="F476" s="316"/>
      <c r="G476" s="318"/>
      <c r="H476" s="319"/>
      <c r="I476" s="264"/>
      <c r="J476" s="264"/>
    </row>
    <row r="477" spans="1:10" hidden="1">
      <c r="A477" s="316"/>
      <c r="B477" s="317"/>
      <c r="C477" s="316"/>
      <c r="D477" s="316"/>
      <c r="E477" s="316"/>
      <c r="F477" s="316"/>
      <c r="G477" s="318"/>
      <c r="H477" s="319"/>
      <c r="I477" s="264"/>
      <c r="J477" s="264"/>
    </row>
    <row r="478" spans="1:10" hidden="1">
      <c r="A478" s="316"/>
      <c r="B478" s="317"/>
      <c r="C478" s="316"/>
      <c r="D478" s="316"/>
      <c r="E478" s="316"/>
      <c r="F478" s="316"/>
      <c r="G478" s="318"/>
      <c r="H478" s="319"/>
      <c r="I478" s="264"/>
      <c r="J478" s="264"/>
    </row>
    <row r="479" spans="1:10" hidden="1">
      <c r="A479" s="316"/>
      <c r="B479" s="317"/>
      <c r="C479" s="316"/>
      <c r="D479" s="316"/>
      <c r="E479" s="316"/>
      <c r="F479" s="316"/>
      <c r="G479" s="318"/>
      <c r="H479" s="319"/>
      <c r="I479" s="264"/>
      <c r="J479" s="264"/>
    </row>
    <row r="480" spans="1:10" hidden="1">
      <c r="A480" s="316"/>
      <c r="B480" s="317"/>
      <c r="C480" s="316"/>
      <c r="D480" s="316"/>
      <c r="E480" s="316"/>
      <c r="F480" s="316"/>
      <c r="G480" s="318"/>
      <c r="H480" s="319"/>
      <c r="I480" s="264"/>
      <c r="J480" s="264"/>
    </row>
    <row r="481" spans="1:10" hidden="1">
      <c r="A481" s="316"/>
      <c r="B481" s="317"/>
      <c r="C481" s="316"/>
      <c r="D481" s="316"/>
      <c r="E481" s="316"/>
      <c r="F481" s="316"/>
      <c r="G481" s="318"/>
      <c r="H481" s="319"/>
      <c r="I481" s="264"/>
      <c r="J481" s="264"/>
    </row>
    <row r="482" spans="1:10" hidden="1">
      <c r="A482" s="316"/>
      <c r="B482" s="317"/>
      <c r="C482" s="316"/>
      <c r="D482" s="316"/>
      <c r="E482" s="316"/>
      <c r="F482" s="316"/>
      <c r="G482" s="318"/>
      <c r="H482" s="319"/>
      <c r="I482" s="264"/>
      <c r="J482" s="264"/>
    </row>
    <row r="483" spans="1:10" hidden="1">
      <c r="A483" s="316"/>
      <c r="B483" s="317"/>
      <c r="C483" s="316"/>
      <c r="D483" s="316"/>
      <c r="E483" s="316"/>
      <c r="F483" s="316"/>
      <c r="G483" s="318"/>
      <c r="H483" s="319"/>
      <c r="I483" s="264"/>
      <c r="J483" s="264"/>
    </row>
    <row r="484" spans="1:10" hidden="1">
      <c r="A484" s="316"/>
      <c r="B484" s="317"/>
      <c r="C484" s="316"/>
      <c r="D484" s="316"/>
      <c r="E484" s="316"/>
      <c r="F484" s="316"/>
      <c r="G484" s="318"/>
      <c r="H484" s="319"/>
      <c r="I484" s="264"/>
      <c r="J484" s="264"/>
    </row>
    <row r="485" spans="1:10" hidden="1">
      <c r="A485" s="316"/>
      <c r="B485" s="317"/>
      <c r="C485" s="316"/>
      <c r="D485" s="316"/>
      <c r="E485" s="316"/>
      <c r="F485" s="316"/>
      <c r="G485" s="318"/>
      <c r="H485" s="319"/>
      <c r="I485" s="264"/>
      <c r="J485" s="264"/>
    </row>
    <row r="486" spans="1:10" hidden="1">
      <c r="A486" s="316"/>
      <c r="B486" s="317"/>
      <c r="C486" s="316"/>
      <c r="D486" s="316"/>
      <c r="E486" s="316"/>
      <c r="F486" s="316"/>
      <c r="G486" s="318"/>
      <c r="H486" s="319"/>
      <c r="I486" s="264"/>
      <c r="J486" s="264"/>
    </row>
    <row r="487" spans="1:10" hidden="1">
      <c r="A487" s="316"/>
      <c r="B487" s="317"/>
      <c r="C487" s="316"/>
      <c r="D487" s="316"/>
      <c r="E487" s="316"/>
      <c r="F487" s="316"/>
      <c r="G487" s="318"/>
      <c r="H487" s="319"/>
      <c r="I487" s="264"/>
      <c r="J487" s="264"/>
    </row>
    <row r="488" spans="1:10" hidden="1">
      <c r="A488" s="316"/>
      <c r="B488" s="317"/>
      <c r="C488" s="316"/>
      <c r="D488" s="316"/>
      <c r="E488" s="316"/>
      <c r="F488" s="316"/>
      <c r="G488" s="318"/>
      <c r="H488" s="319"/>
      <c r="I488" s="264"/>
      <c r="J488" s="264"/>
    </row>
    <row r="489" spans="1:10" hidden="1">
      <c r="A489" s="316"/>
      <c r="B489" s="317"/>
      <c r="C489" s="316"/>
      <c r="D489" s="316"/>
      <c r="E489" s="316"/>
      <c r="F489" s="316"/>
      <c r="G489" s="318"/>
      <c r="H489" s="319"/>
      <c r="I489" s="264"/>
      <c r="J489" s="264"/>
    </row>
    <row r="490" spans="1:10" hidden="1">
      <c r="A490" s="316"/>
      <c r="B490" s="317"/>
      <c r="C490" s="316"/>
      <c r="D490" s="316"/>
      <c r="E490" s="316"/>
      <c r="F490" s="316"/>
      <c r="G490" s="318"/>
      <c r="H490" s="319"/>
      <c r="I490" s="264"/>
      <c r="J490" s="264"/>
    </row>
    <row r="491" spans="1:10" hidden="1">
      <c r="A491" s="316"/>
      <c r="B491" s="317"/>
      <c r="C491" s="316"/>
      <c r="D491" s="316"/>
      <c r="E491" s="316"/>
      <c r="F491" s="316"/>
      <c r="G491" s="318"/>
      <c r="H491" s="319"/>
      <c r="I491" s="264"/>
      <c r="J491" s="264"/>
    </row>
    <row r="492" spans="1:10" hidden="1">
      <c r="A492" s="316"/>
      <c r="B492" s="317"/>
      <c r="C492" s="316"/>
      <c r="D492" s="316"/>
      <c r="E492" s="316"/>
      <c r="F492" s="316"/>
      <c r="G492" s="318"/>
      <c r="H492" s="319"/>
      <c r="I492" s="264"/>
      <c r="J492" s="264"/>
    </row>
    <row r="493" spans="1:10" hidden="1">
      <c r="A493" s="316"/>
      <c r="B493" s="317"/>
      <c r="C493" s="316"/>
      <c r="D493" s="316"/>
      <c r="E493" s="316"/>
      <c r="F493" s="316"/>
      <c r="G493" s="318"/>
      <c r="H493" s="319"/>
      <c r="I493" s="264"/>
      <c r="J493" s="264"/>
    </row>
    <row r="494" spans="1:10" hidden="1">
      <c r="A494" s="316"/>
      <c r="B494" s="317"/>
      <c r="C494" s="316"/>
      <c r="D494" s="316"/>
      <c r="E494" s="316"/>
      <c r="F494" s="316"/>
      <c r="G494" s="318"/>
      <c r="H494" s="319"/>
      <c r="I494" s="264"/>
      <c r="J494" s="264"/>
    </row>
    <row r="495" spans="1:10" hidden="1">
      <c r="A495" s="316"/>
      <c r="B495" s="317"/>
      <c r="C495" s="316"/>
      <c r="D495" s="316"/>
      <c r="E495" s="316"/>
      <c r="F495" s="316"/>
      <c r="G495" s="318"/>
      <c r="H495" s="319"/>
      <c r="I495" s="264"/>
      <c r="J495" s="264"/>
    </row>
    <row r="496" spans="1:10" hidden="1">
      <c r="A496" s="316"/>
      <c r="B496" s="317"/>
      <c r="C496" s="316"/>
      <c r="D496" s="316"/>
      <c r="E496" s="316"/>
      <c r="F496" s="316"/>
      <c r="G496" s="318"/>
      <c r="H496" s="319"/>
      <c r="I496" s="264"/>
      <c r="J496" s="264"/>
    </row>
    <row r="497" spans="1:10" hidden="1">
      <c r="A497" s="316"/>
      <c r="B497" s="317"/>
      <c r="C497" s="316"/>
      <c r="D497" s="316"/>
      <c r="E497" s="316"/>
      <c r="F497" s="316"/>
      <c r="G497" s="318"/>
      <c r="H497" s="319"/>
      <c r="I497" s="264"/>
      <c r="J497" s="264"/>
    </row>
    <row r="498" spans="1:10" hidden="1">
      <c r="A498" s="316"/>
      <c r="B498" s="317"/>
      <c r="C498" s="316"/>
      <c r="D498" s="316"/>
      <c r="E498" s="316"/>
      <c r="F498" s="316"/>
      <c r="G498" s="318"/>
      <c r="H498" s="319"/>
      <c r="I498" s="264"/>
      <c r="J498" s="264"/>
    </row>
    <row r="499" spans="1:10" hidden="1">
      <c r="A499" s="316"/>
      <c r="B499" s="317"/>
      <c r="C499" s="316"/>
      <c r="D499" s="316"/>
      <c r="E499" s="316"/>
      <c r="F499" s="316"/>
      <c r="G499" s="318"/>
      <c r="H499" s="319"/>
      <c r="I499" s="264"/>
      <c r="J499" s="264"/>
    </row>
    <row r="500" spans="1:10" hidden="1">
      <c r="A500" s="316"/>
      <c r="B500" s="317"/>
      <c r="C500" s="316"/>
      <c r="D500" s="316"/>
      <c r="E500" s="316"/>
      <c r="F500" s="316"/>
      <c r="G500" s="318"/>
      <c r="H500" s="319"/>
      <c r="I500" s="264"/>
      <c r="J500" s="264"/>
    </row>
    <row r="501" spans="1:10" hidden="1">
      <c r="A501" s="316"/>
      <c r="B501" s="317"/>
      <c r="C501" s="316"/>
      <c r="D501" s="316"/>
      <c r="E501" s="316"/>
      <c r="F501" s="316"/>
      <c r="G501" s="318"/>
      <c r="H501" s="319"/>
      <c r="I501" s="264"/>
      <c r="J501" s="264"/>
    </row>
    <row r="502" spans="1:10" hidden="1">
      <c r="A502" s="316"/>
      <c r="B502" s="317"/>
      <c r="C502" s="316"/>
      <c r="D502" s="316"/>
      <c r="E502" s="316"/>
      <c r="F502" s="316"/>
      <c r="G502" s="318"/>
      <c r="H502" s="319"/>
      <c r="I502" s="264"/>
      <c r="J502" s="264"/>
    </row>
    <row r="503" spans="1:10" hidden="1">
      <c r="A503" s="316"/>
      <c r="B503" s="317"/>
      <c r="C503" s="316"/>
      <c r="D503" s="316"/>
      <c r="E503" s="316"/>
      <c r="F503" s="316"/>
      <c r="G503" s="318"/>
      <c r="H503" s="319"/>
      <c r="I503" s="264"/>
      <c r="J503" s="264"/>
    </row>
    <row r="504" spans="1:10" hidden="1">
      <c r="A504" s="316"/>
      <c r="B504" s="317"/>
      <c r="C504" s="316"/>
      <c r="D504" s="316"/>
      <c r="E504" s="316"/>
      <c r="F504" s="316"/>
      <c r="G504" s="318"/>
      <c r="H504" s="319"/>
      <c r="I504" s="264"/>
      <c r="J504" s="264"/>
    </row>
    <row r="505" spans="1:10" hidden="1">
      <c r="A505" s="316"/>
      <c r="B505" s="317"/>
      <c r="C505" s="316"/>
      <c r="D505" s="316"/>
      <c r="E505" s="316"/>
      <c r="F505" s="316"/>
      <c r="G505" s="318"/>
      <c r="H505" s="319"/>
      <c r="I505" s="264"/>
      <c r="J505" s="264"/>
    </row>
    <row r="506" spans="1:10" hidden="1">
      <c r="A506" s="316"/>
      <c r="B506" s="317"/>
      <c r="C506" s="316"/>
      <c r="D506" s="316"/>
      <c r="E506" s="316"/>
      <c r="F506" s="316"/>
      <c r="G506" s="318"/>
      <c r="H506" s="319"/>
      <c r="I506" s="264"/>
      <c r="J506" s="264"/>
    </row>
    <row r="507" spans="1:10" hidden="1">
      <c r="A507" s="316"/>
      <c r="B507" s="317"/>
      <c r="C507" s="316"/>
      <c r="D507" s="316"/>
      <c r="E507" s="316"/>
      <c r="F507" s="316"/>
      <c r="G507" s="318"/>
      <c r="H507" s="319"/>
      <c r="I507" s="264"/>
      <c r="J507" s="264"/>
    </row>
    <row r="508" spans="1:10" hidden="1">
      <c r="A508" s="316"/>
      <c r="B508" s="317"/>
      <c r="C508" s="316"/>
      <c r="D508" s="316"/>
      <c r="E508" s="316"/>
      <c r="F508" s="316"/>
      <c r="G508" s="318"/>
      <c r="H508" s="319"/>
      <c r="I508" s="264"/>
      <c r="J508" s="264"/>
    </row>
    <row r="509" spans="1:10" hidden="1">
      <c r="A509" s="316"/>
      <c r="B509" s="317"/>
      <c r="C509" s="316"/>
      <c r="D509" s="316"/>
      <c r="E509" s="316"/>
      <c r="F509" s="316"/>
      <c r="G509" s="318"/>
      <c r="H509" s="319"/>
      <c r="I509" s="264"/>
      <c r="J509" s="264"/>
    </row>
    <row r="510" spans="1:10" hidden="1">
      <c r="A510" s="316"/>
      <c r="B510" s="317"/>
      <c r="C510" s="316"/>
      <c r="D510" s="316"/>
      <c r="E510" s="316"/>
      <c r="F510" s="316"/>
      <c r="G510" s="318"/>
      <c r="H510" s="319"/>
      <c r="I510" s="264"/>
      <c r="J510" s="264"/>
    </row>
    <row r="511" spans="1:10" hidden="1">
      <c r="A511" s="316"/>
      <c r="B511" s="317"/>
      <c r="C511" s="316"/>
      <c r="D511" s="316"/>
      <c r="E511" s="316"/>
      <c r="F511" s="316"/>
      <c r="G511" s="318"/>
      <c r="H511" s="319"/>
      <c r="I511" s="264"/>
      <c r="J511" s="264"/>
    </row>
    <row r="512" spans="1:10" hidden="1">
      <c r="A512" s="316"/>
      <c r="B512" s="317"/>
      <c r="C512" s="316"/>
      <c r="D512" s="316"/>
      <c r="E512" s="316"/>
      <c r="F512" s="316"/>
      <c r="G512" s="318"/>
      <c r="H512" s="319"/>
      <c r="I512" s="264"/>
      <c r="J512" s="264"/>
    </row>
    <row r="513" spans="1:10" hidden="1">
      <c r="A513" s="316"/>
      <c r="B513" s="317"/>
      <c r="C513" s="316"/>
      <c r="D513" s="316"/>
      <c r="E513" s="316"/>
      <c r="F513" s="316"/>
      <c r="G513" s="318"/>
      <c r="H513" s="319"/>
      <c r="I513" s="264"/>
      <c r="J513" s="264"/>
    </row>
    <row r="514" spans="1:10" hidden="1">
      <c r="A514" s="316"/>
      <c r="B514" s="317"/>
      <c r="C514" s="316"/>
      <c r="D514" s="316"/>
      <c r="E514" s="316"/>
      <c r="F514" s="316"/>
      <c r="G514" s="318"/>
      <c r="H514" s="319"/>
      <c r="I514" s="264"/>
      <c r="J514" s="264"/>
    </row>
    <row r="515" spans="1:10" hidden="1">
      <c r="A515" s="316"/>
      <c r="B515" s="317"/>
      <c r="C515" s="316"/>
      <c r="D515" s="316"/>
      <c r="E515" s="316"/>
      <c r="F515" s="316"/>
      <c r="G515" s="318"/>
      <c r="H515" s="319"/>
      <c r="I515" s="264"/>
      <c r="J515" s="264"/>
    </row>
    <row r="516" spans="1:10" hidden="1">
      <c r="A516" s="316"/>
      <c r="B516" s="317"/>
      <c r="C516" s="316"/>
      <c r="D516" s="316"/>
      <c r="E516" s="316"/>
      <c r="F516" s="316"/>
      <c r="G516" s="318"/>
      <c r="H516" s="319"/>
      <c r="I516" s="264"/>
      <c r="J516" s="264"/>
    </row>
    <row r="517" spans="1:10" hidden="1">
      <c r="A517" s="316"/>
      <c r="B517" s="317"/>
      <c r="C517" s="316"/>
      <c r="D517" s="316"/>
      <c r="E517" s="316"/>
      <c r="F517" s="316"/>
      <c r="G517" s="318"/>
      <c r="H517" s="319"/>
      <c r="I517" s="264"/>
      <c r="J517" s="264"/>
    </row>
    <row r="518" spans="1:10" hidden="1">
      <c r="A518" s="316"/>
      <c r="B518" s="317"/>
      <c r="C518" s="316"/>
      <c r="D518" s="316"/>
      <c r="E518" s="316"/>
      <c r="F518" s="316"/>
      <c r="G518" s="318"/>
      <c r="H518" s="319"/>
      <c r="I518" s="264"/>
      <c r="J518" s="264"/>
    </row>
    <row r="519" spans="1:10" hidden="1">
      <c r="A519" s="316"/>
      <c r="B519" s="317"/>
      <c r="C519" s="316"/>
      <c r="D519" s="316"/>
      <c r="E519" s="316"/>
      <c r="F519" s="316"/>
      <c r="G519" s="318"/>
      <c r="H519" s="319"/>
      <c r="I519" s="264"/>
      <c r="J519" s="264"/>
    </row>
    <row r="520" spans="1:10" hidden="1">
      <c r="A520" s="316"/>
      <c r="B520" s="317"/>
      <c r="C520" s="316"/>
      <c r="D520" s="316"/>
      <c r="E520" s="316"/>
      <c r="F520" s="316"/>
      <c r="G520" s="318"/>
      <c r="H520" s="319"/>
      <c r="I520" s="264"/>
      <c r="J520" s="264"/>
    </row>
    <row r="521" spans="1:10" hidden="1">
      <c r="A521" s="316"/>
      <c r="B521" s="317"/>
      <c r="C521" s="316"/>
      <c r="D521" s="316"/>
      <c r="E521" s="316"/>
      <c r="F521" s="316"/>
      <c r="G521" s="318"/>
      <c r="H521" s="319"/>
      <c r="I521" s="264"/>
      <c r="J521" s="264"/>
    </row>
    <row r="522" spans="1:10" hidden="1">
      <c r="A522" s="316"/>
      <c r="B522" s="317"/>
      <c r="C522" s="316"/>
      <c r="D522" s="316"/>
      <c r="E522" s="316"/>
      <c r="F522" s="316"/>
      <c r="G522" s="318"/>
      <c r="H522" s="319"/>
      <c r="I522" s="264"/>
      <c r="J522" s="264"/>
    </row>
    <row r="523" spans="1:10" hidden="1">
      <c r="A523" s="316"/>
      <c r="B523" s="317"/>
      <c r="C523" s="316"/>
      <c r="D523" s="316"/>
      <c r="E523" s="316"/>
      <c r="F523" s="316"/>
      <c r="G523" s="318"/>
      <c r="H523" s="319"/>
      <c r="I523" s="264"/>
      <c r="J523" s="264"/>
    </row>
    <row r="524" spans="1:10" hidden="1">
      <c r="A524" s="316"/>
      <c r="B524" s="317"/>
      <c r="C524" s="316"/>
      <c r="D524" s="316"/>
      <c r="E524" s="316"/>
      <c r="F524" s="316"/>
      <c r="G524" s="318"/>
      <c r="H524" s="319"/>
      <c r="I524" s="264"/>
      <c r="J524" s="264"/>
    </row>
    <row r="525" spans="1:10" hidden="1">
      <c r="A525" s="316"/>
      <c r="B525" s="317"/>
      <c r="C525" s="316"/>
      <c r="D525" s="316"/>
      <c r="E525" s="316"/>
      <c r="F525" s="316"/>
      <c r="G525" s="318"/>
      <c r="H525" s="319"/>
      <c r="I525" s="264"/>
      <c r="J525" s="264"/>
    </row>
    <row r="526" spans="1:10" hidden="1">
      <c r="A526" s="316"/>
      <c r="B526" s="317"/>
      <c r="C526" s="316"/>
      <c r="D526" s="316"/>
      <c r="E526" s="316"/>
      <c r="F526" s="316"/>
      <c r="G526" s="318"/>
      <c r="H526" s="319"/>
      <c r="I526" s="264"/>
      <c r="J526" s="264"/>
    </row>
    <row r="527" spans="1:10" hidden="1">
      <c r="A527" s="316"/>
      <c r="B527" s="317"/>
      <c r="C527" s="316"/>
      <c r="D527" s="316"/>
      <c r="E527" s="316"/>
      <c r="F527" s="316"/>
      <c r="G527" s="318"/>
      <c r="H527" s="319"/>
      <c r="I527" s="264"/>
      <c r="J527" s="264"/>
    </row>
    <row r="528" spans="1:10" hidden="1">
      <c r="A528" s="316"/>
      <c r="B528" s="317"/>
      <c r="C528" s="316"/>
      <c r="D528" s="316"/>
      <c r="E528" s="316"/>
      <c r="F528" s="316"/>
      <c r="G528" s="318"/>
      <c r="H528" s="319"/>
      <c r="I528" s="264"/>
      <c r="J528" s="264"/>
    </row>
    <row r="529" spans="1:10" hidden="1">
      <c r="A529" s="316"/>
      <c r="B529" s="317"/>
      <c r="C529" s="316"/>
      <c r="D529" s="316"/>
      <c r="E529" s="316"/>
      <c r="F529" s="316"/>
      <c r="G529" s="318"/>
      <c r="H529" s="319"/>
      <c r="I529" s="264"/>
      <c r="J529" s="264"/>
    </row>
    <row r="530" spans="1:10" hidden="1">
      <c r="A530" s="316"/>
      <c r="B530" s="317"/>
      <c r="C530" s="316"/>
      <c r="D530" s="316"/>
      <c r="E530" s="316"/>
      <c r="F530" s="316"/>
      <c r="G530" s="318"/>
      <c r="H530" s="319"/>
      <c r="I530" s="264"/>
      <c r="J530" s="264"/>
    </row>
    <row r="531" spans="1:10" hidden="1">
      <c r="A531" s="316"/>
      <c r="B531" s="317"/>
      <c r="C531" s="316"/>
      <c r="D531" s="316"/>
      <c r="E531" s="316"/>
      <c r="F531" s="316"/>
      <c r="G531" s="318"/>
      <c r="H531" s="319"/>
      <c r="I531" s="264"/>
      <c r="J531" s="264"/>
    </row>
    <row r="532" spans="1:10" hidden="1">
      <c r="A532" s="316"/>
      <c r="B532" s="317"/>
      <c r="C532" s="316"/>
      <c r="D532" s="316"/>
      <c r="E532" s="316"/>
      <c r="F532" s="316"/>
      <c r="G532" s="318"/>
      <c r="H532" s="319"/>
      <c r="I532" s="264"/>
      <c r="J532" s="264"/>
    </row>
    <row r="533" spans="1:10" hidden="1">
      <c r="A533" s="316"/>
      <c r="B533" s="317"/>
      <c r="C533" s="316"/>
      <c r="D533" s="316"/>
      <c r="E533" s="316"/>
      <c r="F533" s="316"/>
      <c r="G533" s="318"/>
      <c r="H533" s="319"/>
      <c r="I533" s="264"/>
      <c r="J533" s="264"/>
    </row>
    <row r="534" spans="1:10" hidden="1">
      <c r="A534" s="316"/>
      <c r="B534" s="317"/>
      <c r="C534" s="316"/>
      <c r="D534" s="316"/>
      <c r="E534" s="316"/>
      <c r="F534" s="316"/>
      <c r="G534" s="318"/>
      <c r="H534" s="319"/>
      <c r="I534" s="264"/>
      <c r="J534" s="264"/>
    </row>
    <row r="535" spans="1:10" hidden="1">
      <c r="A535" s="316"/>
      <c r="B535" s="317"/>
      <c r="C535" s="316"/>
      <c r="D535" s="316"/>
      <c r="E535" s="316"/>
      <c r="F535" s="316"/>
      <c r="G535" s="318"/>
      <c r="H535" s="319"/>
      <c r="I535" s="264"/>
      <c r="J535" s="264"/>
    </row>
    <row r="536" spans="1:10" hidden="1">
      <c r="A536" s="316"/>
      <c r="B536" s="317"/>
      <c r="C536" s="316"/>
      <c r="D536" s="316"/>
      <c r="E536" s="316"/>
      <c r="F536" s="316"/>
      <c r="G536" s="318"/>
      <c r="H536" s="319"/>
      <c r="I536" s="264"/>
      <c r="J536" s="264"/>
    </row>
    <row r="537" spans="1:10" hidden="1">
      <c r="A537" s="316"/>
      <c r="B537" s="317"/>
      <c r="C537" s="316"/>
      <c r="D537" s="316"/>
      <c r="E537" s="316"/>
      <c r="F537" s="316"/>
      <c r="G537" s="318"/>
      <c r="H537" s="319"/>
      <c r="I537" s="264"/>
      <c r="J537" s="264"/>
    </row>
    <row r="538" spans="1:10" hidden="1">
      <c r="A538" s="316"/>
      <c r="B538" s="317"/>
      <c r="C538" s="316"/>
      <c r="D538" s="316"/>
      <c r="E538" s="316"/>
      <c r="F538" s="316"/>
      <c r="G538" s="318"/>
      <c r="H538" s="319"/>
      <c r="I538" s="264"/>
      <c r="J538" s="264"/>
    </row>
    <row r="539" spans="1:10" hidden="1">
      <c r="A539" s="316"/>
      <c r="B539" s="317"/>
      <c r="C539" s="316"/>
      <c r="D539" s="316"/>
      <c r="E539" s="316"/>
      <c r="F539" s="316"/>
      <c r="G539" s="318"/>
      <c r="H539" s="319"/>
      <c r="I539" s="264"/>
      <c r="J539" s="264"/>
    </row>
    <row r="540" spans="1:10" hidden="1">
      <c r="A540" s="316"/>
      <c r="B540" s="317"/>
      <c r="C540" s="316"/>
      <c r="D540" s="316"/>
      <c r="E540" s="316"/>
      <c r="F540" s="316"/>
      <c r="G540" s="318"/>
      <c r="H540" s="319"/>
      <c r="I540" s="264"/>
      <c r="J540" s="264"/>
    </row>
    <row r="541" spans="1:10" hidden="1">
      <c r="A541" s="316"/>
      <c r="B541" s="317"/>
      <c r="C541" s="316"/>
      <c r="D541" s="316"/>
      <c r="E541" s="316"/>
      <c r="F541" s="316"/>
      <c r="G541" s="318"/>
      <c r="H541" s="319"/>
      <c r="I541" s="264"/>
      <c r="J541" s="264"/>
    </row>
    <row r="542" spans="1:10" hidden="1">
      <c r="A542" s="316"/>
      <c r="B542" s="317"/>
      <c r="C542" s="316"/>
      <c r="D542" s="316"/>
      <c r="E542" s="316"/>
      <c r="F542" s="316"/>
      <c r="G542" s="318"/>
      <c r="H542" s="319"/>
      <c r="I542" s="264"/>
      <c r="J542" s="264"/>
    </row>
    <row r="543" spans="1:10" hidden="1">
      <c r="A543" s="316"/>
      <c r="B543" s="317"/>
      <c r="C543" s="316"/>
      <c r="D543" s="316"/>
      <c r="E543" s="316"/>
      <c r="F543" s="316"/>
      <c r="G543" s="318"/>
      <c r="H543" s="319"/>
      <c r="I543" s="264"/>
      <c r="J543" s="264"/>
    </row>
    <row r="544" spans="1:10" hidden="1">
      <c r="A544" s="316"/>
      <c r="B544" s="317"/>
      <c r="C544" s="316"/>
      <c r="D544" s="316"/>
      <c r="E544" s="316"/>
      <c r="F544" s="316"/>
      <c r="G544" s="318"/>
      <c r="H544" s="319"/>
      <c r="I544" s="264"/>
      <c r="J544" s="264"/>
    </row>
    <row r="545" spans="1:10" hidden="1">
      <c r="A545" s="316"/>
      <c r="B545" s="317"/>
      <c r="C545" s="316"/>
      <c r="D545" s="316"/>
      <c r="E545" s="316"/>
      <c r="F545" s="316"/>
      <c r="G545" s="318"/>
      <c r="H545" s="319"/>
      <c r="I545" s="264"/>
      <c r="J545" s="264"/>
    </row>
    <row r="546" spans="1:10" hidden="1">
      <c r="A546" s="316"/>
      <c r="B546" s="317"/>
      <c r="C546" s="316"/>
      <c r="D546" s="316"/>
      <c r="E546" s="316"/>
      <c r="F546" s="316"/>
      <c r="G546" s="318"/>
      <c r="H546" s="319"/>
      <c r="I546" s="264"/>
      <c r="J546" s="264"/>
    </row>
    <row r="547" spans="1:10" hidden="1">
      <c r="A547" s="316"/>
      <c r="B547" s="317"/>
      <c r="C547" s="316"/>
      <c r="D547" s="316"/>
      <c r="E547" s="316"/>
      <c r="F547" s="316"/>
      <c r="G547" s="318"/>
      <c r="H547" s="319"/>
      <c r="I547" s="264"/>
      <c r="J547" s="264"/>
    </row>
    <row r="548" spans="1:10" hidden="1">
      <c r="A548" s="316"/>
      <c r="B548" s="317"/>
      <c r="C548" s="316"/>
      <c r="D548" s="316"/>
      <c r="E548" s="316"/>
      <c r="F548" s="316"/>
      <c r="G548" s="318"/>
      <c r="H548" s="319"/>
      <c r="I548" s="264"/>
      <c r="J548" s="264"/>
    </row>
    <row r="549" spans="1:10" hidden="1">
      <c r="A549" s="316"/>
      <c r="B549" s="317"/>
      <c r="C549" s="316"/>
      <c r="D549" s="316"/>
      <c r="E549" s="316"/>
      <c r="F549" s="316"/>
      <c r="G549" s="318"/>
      <c r="H549" s="319"/>
      <c r="I549" s="264"/>
      <c r="J549" s="264"/>
    </row>
    <row r="550" spans="1:10" hidden="1">
      <c r="A550" s="316"/>
      <c r="B550" s="317"/>
      <c r="C550" s="316"/>
      <c r="D550" s="316"/>
      <c r="E550" s="316"/>
      <c r="F550" s="316"/>
      <c r="G550" s="318"/>
      <c r="H550" s="319"/>
      <c r="I550" s="264"/>
      <c r="J550" s="264"/>
    </row>
    <row r="551" spans="1:10" hidden="1">
      <c r="A551" s="316"/>
      <c r="B551" s="317"/>
      <c r="C551" s="316"/>
      <c r="D551" s="316"/>
      <c r="E551" s="316"/>
      <c r="F551" s="316"/>
      <c r="G551" s="318"/>
      <c r="H551" s="319"/>
      <c r="I551" s="264"/>
      <c r="J551" s="264"/>
    </row>
    <row r="552" spans="1:10" hidden="1">
      <c r="A552" s="316"/>
      <c r="B552" s="317"/>
      <c r="C552" s="316"/>
      <c r="D552" s="316"/>
      <c r="E552" s="316"/>
      <c r="F552" s="316"/>
      <c r="G552" s="318"/>
      <c r="H552" s="319"/>
      <c r="I552" s="264"/>
      <c r="J552" s="264"/>
    </row>
    <row r="553" spans="1:10" hidden="1">
      <c r="A553" s="316"/>
      <c r="B553" s="317"/>
      <c r="C553" s="316"/>
      <c r="D553" s="316"/>
      <c r="E553" s="316"/>
      <c r="F553" s="316"/>
      <c r="G553" s="318"/>
      <c r="H553" s="319"/>
      <c r="I553" s="264"/>
      <c r="J553" s="264"/>
    </row>
    <row r="554" spans="1:10" hidden="1">
      <c r="A554" s="316"/>
      <c r="B554" s="317"/>
      <c r="C554" s="316"/>
      <c r="D554" s="316"/>
      <c r="E554" s="316"/>
      <c r="F554" s="316"/>
      <c r="G554" s="318"/>
      <c r="H554" s="319"/>
      <c r="I554" s="264"/>
      <c r="J554" s="264"/>
    </row>
    <row r="555" spans="1:10" hidden="1">
      <c r="A555" s="316"/>
      <c r="B555" s="317"/>
      <c r="C555" s="316"/>
      <c r="D555" s="316"/>
      <c r="E555" s="316"/>
      <c r="F555" s="316"/>
      <c r="G555" s="318"/>
      <c r="H555" s="319"/>
      <c r="I555" s="264"/>
      <c r="J555" s="264"/>
    </row>
    <row r="556" spans="1:10" hidden="1">
      <c r="A556" s="316"/>
      <c r="B556" s="317"/>
      <c r="C556" s="316"/>
      <c r="D556" s="316"/>
      <c r="E556" s="316"/>
      <c r="F556" s="316"/>
      <c r="G556" s="318"/>
      <c r="H556" s="319"/>
      <c r="I556" s="264"/>
      <c r="J556" s="264"/>
    </row>
    <row r="557" spans="1:10" hidden="1">
      <c r="A557" s="316"/>
      <c r="B557" s="317"/>
      <c r="C557" s="316"/>
      <c r="D557" s="316"/>
      <c r="E557" s="316"/>
      <c r="F557" s="316"/>
      <c r="G557" s="318"/>
      <c r="H557" s="319"/>
      <c r="I557" s="264"/>
      <c r="J557" s="264"/>
    </row>
    <row r="558" spans="1:10" hidden="1">
      <c r="A558" s="316"/>
      <c r="B558" s="317"/>
      <c r="C558" s="316"/>
      <c r="D558" s="316"/>
      <c r="E558" s="316"/>
      <c r="F558" s="316"/>
      <c r="G558" s="318"/>
      <c r="H558" s="319"/>
      <c r="I558" s="264"/>
      <c r="J558" s="264"/>
    </row>
    <row r="559" spans="1:10" hidden="1">
      <c r="A559" s="316"/>
      <c r="B559" s="317"/>
      <c r="C559" s="316"/>
      <c r="D559" s="316"/>
      <c r="E559" s="316"/>
      <c r="F559" s="316"/>
      <c r="G559" s="318"/>
      <c r="H559" s="319"/>
      <c r="I559" s="264"/>
      <c r="J559" s="264"/>
    </row>
    <row r="560" spans="1:10" hidden="1">
      <c r="A560" s="316"/>
      <c r="B560" s="317"/>
      <c r="C560" s="316"/>
      <c r="D560" s="316"/>
      <c r="E560" s="316"/>
      <c r="F560" s="316"/>
      <c r="G560" s="318"/>
      <c r="H560" s="319"/>
      <c r="I560" s="264"/>
      <c r="J560" s="264"/>
    </row>
    <row r="561" spans="1:10" hidden="1">
      <c r="A561" s="316"/>
      <c r="B561" s="317"/>
      <c r="C561" s="316"/>
      <c r="D561" s="316"/>
      <c r="E561" s="316"/>
      <c r="F561" s="316"/>
      <c r="G561" s="318"/>
      <c r="H561" s="319"/>
      <c r="I561" s="264"/>
      <c r="J561" s="264"/>
    </row>
    <row r="562" spans="1:10" hidden="1">
      <c r="A562" s="316"/>
      <c r="B562" s="317"/>
      <c r="C562" s="316"/>
      <c r="D562" s="316"/>
      <c r="E562" s="316"/>
      <c r="F562" s="316"/>
      <c r="G562" s="318"/>
      <c r="H562" s="319"/>
      <c r="I562" s="264"/>
      <c r="J562" s="264"/>
    </row>
    <row r="563" spans="1:10" hidden="1">
      <c r="A563" s="316"/>
      <c r="B563" s="317"/>
      <c r="C563" s="316"/>
      <c r="D563" s="316"/>
      <c r="E563" s="316"/>
      <c r="F563" s="316"/>
      <c r="G563" s="318"/>
      <c r="H563" s="319"/>
      <c r="I563" s="264"/>
      <c r="J563" s="264"/>
    </row>
    <row r="564" spans="1:10" hidden="1">
      <c r="A564" s="316"/>
      <c r="B564" s="317"/>
      <c r="C564" s="316"/>
      <c r="D564" s="316"/>
      <c r="E564" s="316"/>
      <c r="F564" s="316"/>
      <c r="G564" s="318"/>
      <c r="H564" s="319"/>
      <c r="I564" s="264"/>
      <c r="J564" s="264"/>
    </row>
    <row r="565" spans="1:10" hidden="1">
      <c r="A565" s="316"/>
      <c r="B565" s="317"/>
      <c r="C565" s="316"/>
      <c r="D565" s="316"/>
      <c r="E565" s="316"/>
      <c r="F565" s="316"/>
      <c r="G565" s="318"/>
      <c r="H565" s="319"/>
      <c r="I565" s="264"/>
      <c r="J565" s="264"/>
    </row>
    <row r="566" spans="1:10" hidden="1">
      <c r="A566" s="316"/>
      <c r="B566" s="317"/>
      <c r="C566" s="316"/>
      <c r="D566" s="316"/>
      <c r="E566" s="316"/>
      <c r="F566" s="316"/>
      <c r="G566" s="318"/>
      <c r="H566" s="319"/>
      <c r="I566" s="264"/>
      <c r="J566" s="264"/>
    </row>
    <row r="567" spans="1:10" hidden="1">
      <c r="A567" s="316"/>
      <c r="B567" s="317"/>
      <c r="C567" s="316"/>
      <c r="D567" s="316"/>
      <c r="E567" s="316"/>
      <c r="F567" s="316"/>
      <c r="G567" s="318"/>
      <c r="H567" s="319"/>
      <c r="I567" s="264"/>
      <c r="J567" s="264"/>
    </row>
    <row r="568" spans="1:10" hidden="1">
      <c r="A568" s="316"/>
      <c r="B568" s="317"/>
      <c r="C568" s="316"/>
      <c r="D568" s="316"/>
      <c r="E568" s="316"/>
      <c r="F568" s="316"/>
      <c r="G568" s="318"/>
      <c r="H568" s="319"/>
      <c r="I568" s="264"/>
      <c r="J568" s="264"/>
    </row>
    <row r="569" spans="1:10" hidden="1">
      <c r="A569" s="316"/>
      <c r="B569" s="317"/>
      <c r="C569" s="316"/>
      <c r="D569" s="316"/>
      <c r="E569" s="316"/>
      <c r="F569" s="316"/>
      <c r="G569" s="318"/>
      <c r="H569" s="319"/>
      <c r="I569" s="264"/>
      <c r="J569" s="264"/>
    </row>
    <row r="570" spans="1:10" hidden="1">
      <c r="A570" s="316"/>
      <c r="B570" s="317"/>
      <c r="C570" s="316"/>
      <c r="D570" s="316"/>
      <c r="E570" s="316"/>
      <c r="F570" s="316"/>
      <c r="G570" s="318"/>
      <c r="H570" s="319"/>
      <c r="I570" s="264"/>
      <c r="J570" s="264"/>
    </row>
    <row r="571" spans="1:10" hidden="1">
      <c r="A571" s="316"/>
      <c r="B571" s="317"/>
      <c r="C571" s="316"/>
      <c r="D571" s="316"/>
      <c r="E571" s="316"/>
      <c r="F571" s="316"/>
      <c r="G571" s="318"/>
      <c r="H571" s="319"/>
      <c r="I571" s="264"/>
      <c r="J571" s="264"/>
    </row>
    <row r="572" spans="1:10" hidden="1">
      <c r="A572" s="316"/>
      <c r="B572" s="317"/>
      <c r="C572" s="316"/>
      <c r="D572" s="316"/>
      <c r="E572" s="316"/>
      <c r="F572" s="316"/>
      <c r="G572" s="318"/>
      <c r="H572" s="319"/>
      <c r="I572" s="264"/>
      <c r="J572" s="264"/>
    </row>
    <row r="573" spans="1:10" hidden="1">
      <c r="A573" s="316"/>
      <c r="B573" s="317"/>
      <c r="C573" s="316"/>
      <c r="D573" s="316"/>
      <c r="E573" s="316"/>
      <c r="F573" s="316"/>
      <c r="G573" s="318"/>
      <c r="H573" s="319"/>
      <c r="I573" s="264"/>
      <c r="J573" s="264"/>
    </row>
    <row r="574" spans="1:10" hidden="1">
      <c r="A574" s="316"/>
      <c r="B574" s="317"/>
      <c r="C574" s="316"/>
      <c r="D574" s="316"/>
      <c r="E574" s="316"/>
      <c r="F574" s="316"/>
      <c r="G574" s="318"/>
      <c r="H574" s="319"/>
      <c r="I574" s="264"/>
      <c r="J574" s="264"/>
    </row>
    <row r="575" spans="1:10" hidden="1">
      <c r="A575" s="316"/>
      <c r="B575" s="317"/>
      <c r="C575" s="316"/>
      <c r="D575" s="316"/>
      <c r="E575" s="316"/>
      <c r="F575" s="316"/>
      <c r="G575" s="318"/>
      <c r="H575" s="319"/>
      <c r="I575" s="264"/>
      <c r="J575" s="264"/>
    </row>
    <row r="576" spans="1:10" hidden="1">
      <c r="A576" s="316"/>
      <c r="B576" s="317"/>
      <c r="C576" s="316"/>
      <c r="D576" s="316"/>
      <c r="E576" s="316"/>
      <c r="F576" s="316"/>
      <c r="G576" s="318"/>
      <c r="H576" s="319"/>
      <c r="I576" s="264"/>
      <c r="J576" s="264"/>
    </row>
    <row r="577" spans="1:10" hidden="1">
      <c r="A577" s="316"/>
      <c r="B577" s="317"/>
      <c r="C577" s="316"/>
      <c r="D577" s="316"/>
      <c r="E577" s="316"/>
      <c r="F577" s="316"/>
      <c r="G577" s="318"/>
      <c r="H577" s="319"/>
      <c r="I577" s="264"/>
      <c r="J577" s="264"/>
    </row>
    <row r="578" spans="1:10" hidden="1">
      <c r="A578" s="316"/>
      <c r="B578" s="317"/>
      <c r="C578" s="316"/>
      <c r="D578" s="316"/>
      <c r="E578" s="316"/>
      <c r="F578" s="316"/>
      <c r="G578" s="318"/>
      <c r="H578" s="319"/>
      <c r="I578" s="264"/>
      <c r="J578" s="264"/>
    </row>
    <row r="579" spans="1:10" hidden="1">
      <c r="A579" s="316"/>
      <c r="B579" s="317"/>
      <c r="C579" s="316"/>
      <c r="D579" s="316"/>
      <c r="E579" s="316"/>
      <c r="F579" s="316"/>
      <c r="G579" s="318"/>
      <c r="H579" s="319"/>
      <c r="I579" s="264"/>
      <c r="J579" s="264"/>
    </row>
    <row r="580" spans="1:10" hidden="1">
      <c r="A580" s="316"/>
      <c r="B580" s="317"/>
      <c r="C580" s="316"/>
      <c r="D580" s="316"/>
      <c r="E580" s="316"/>
      <c r="F580" s="316"/>
      <c r="G580" s="318"/>
      <c r="H580" s="319"/>
      <c r="I580" s="264"/>
      <c r="J580" s="264"/>
    </row>
    <row r="581" spans="1:10" hidden="1">
      <c r="A581" s="316"/>
      <c r="B581" s="317"/>
      <c r="C581" s="316"/>
      <c r="D581" s="316"/>
      <c r="E581" s="316"/>
      <c r="F581" s="316"/>
      <c r="G581" s="318"/>
      <c r="H581" s="319"/>
      <c r="I581" s="264"/>
      <c r="J581" s="264"/>
    </row>
    <row r="582" spans="1:10" hidden="1">
      <c r="A582" s="316"/>
      <c r="B582" s="317"/>
      <c r="C582" s="316"/>
      <c r="D582" s="316"/>
      <c r="E582" s="316"/>
      <c r="F582" s="316"/>
      <c r="G582" s="318"/>
      <c r="H582" s="319"/>
      <c r="I582" s="264"/>
      <c r="J582" s="264"/>
    </row>
    <row r="583" spans="1:10" hidden="1">
      <c r="A583" s="316"/>
      <c r="B583" s="317"/>
      <c r="C583" s="316"/>
      <c r="D583" s="316"/>
      <c r="E583" s="316"/>
      <c r="F583" s="316"/>
      <c r="G583" s="318"/>
      <c r="H583" s="319"/>
      <c r="I583" s="264"/>
      <c r="J583" s="264"/>
    </row>
    <row r="584" spans="1:10" hidden="1">
      <c r="A584" s="316"/>
      <c r="B584" s="317"/>
      <c r="C584" s="316"/>
      <c r="D584" s="316"/>
      <c r="E584" s="316"/>
      <c r="F584" s="316"/>
      <c r="G584" s="318"/>
      <c r="H584" s="319"/>
      <c r="I584" s="264"/>
      <c r="J584" s="264"/>
    </row>
    <row r="585" spans="1:10" hidden="1">
      <c r="A585" s="316"/>
      <c r="B585" s="317"/>
      <c r="C585" s="316"/>
      <c r="D585" s="316"/>
      <c r="E585" s="316"/>
      <c r="F585" s="316"/>
      <c r="G585" s="318"/>
      <c r="H585" s="319"/>
      <c r="I585" s="264"/>
      <c r="J585" s="264"/>
    </row>
    <row r="586" spans="1:10" hidden="1">
      <c r="A586" s="316"/>
      <c r="B586" s="317"/>
      <c r="C586" s="316"/>
      <c r="D586" s="316"/>
      <c r="E586" s="316"/>
      <c r="F586" s="316"/>
      <c r="G586" s="318"/>
      <c r="H586" s="319"/>
      <c r="I586" s="264"/>
      <c r="J586" s="264"/>
    </row>
    <row r="587" spans="1:10" hidden="1">
      <c r="A587" s="316"/>
      <c r="B587" s="317"/>
      <c r="C587" s="316"/>
      <c r="D587" s="316"/>
      <c r="E587" s="316"/>
      <c r="F587" s="316"/>
      <c r="G587" s="318"/>
      <c r="H587" s="319"/>
      <c r="I587" s="264"/>
      <c r="J587" s="264"/>
    </row>
    <row r="588" spans="1:10" hidden="1">
      <c r="A588" s="316"/>
      <c r="B588" s="317"/>
      <c r="C588" s="316"/>
      <c r="D588" s="316"/>
      <c r="E588" s="316"/>
      <c r="F588" s="316"/>
      <c r="G588" s="318"/>
      <c r="H588" s="319"/>
      <c r="I588" s="264"/>
      <c r="J588" s="264"/>
    </row>
    <row r="589" spans="1:10" hidden="1">
      <c r="A589" s="316"/>
      <c r="B589" s="317"/>
      <c r="C589" s="316"/>
      <c r="D589" s="316"/>
      <c r="E589" s="316"/>
      <c r="F589" s="316"/>
      <c r="G589" s="318"/>
      <c r="H589" s="319"/>
      <c r="I589" s="264"/>
      <c r="J589" s="264"/>
    </row>
    <row r="590" spans="1:10" hidden="1">
      <c r="A590" s="316"/>
      <c r="B590" s="317"/>
      <c r="C590" s="316"/>
      <c r="D590" s="316"/>
      <c r="E590" s="316"/>
      <c r="F590" s="316"/>
      <c r="G590" s="318"/>
      <c r="H590" s="319"/>
      <c r="I590" s="264"/>
      <c r="J590" s="264"/>
    </row>
    <row r="591" spans="1:10" hidden="1">
      <c r="A591" s="316"/>
      <c r="B591" s="317"/>
      <c r="C591" s="316"/>
      <c r="D591" s="316"/>
      <c r="E591" s="316"/>
      <c r="F591" s="316"/>
      <c r="G591" s="318"/>
      <c r="H591" s="319"/>
      <c r="I591" s="264"/>
      <c r="J591" s="264"/>
    </row>
    <row r="592" spans="1:10" hidden="1">
      <c r="A592" s="316"/>
      <c r="B592" s="317"/>
      <c r="C592" s="316"/>
      <c r="D592" s="316"/>
      <c r="E592" s="316"/>
      <c r="F592" s="316"/>
      <c r="G592" s="318"/>
      <c r="H592" s="319"/>
      <c r="I592" s="264"/>
      <c r="J592" s="264"/>
    </row>
    <row r="593" spans="1:10" hidden="1">
      <c r="A593" s="316"/>
      <c r="B593" s="317"/>
      <c r="C593" s="316"/>
      <c r="D593" s="316"/>
      <c r="E593" s="316"/>
      <c r="F593" s="316"/>
      <c r="G593" s="318"/>
      <c r="H593" s="319"/>
      <c r="I593" s="264"/>
      <c r="J593" s="264"/>
    </row>
    <row r="594" spans="1:10" hidden="1">
      <c r="A594" s="316"/>
      <c r="B594" s="317"/>
      <c r="C594" s="316"/>
      <c r="D594" s="316"/>
      <c r="E594" s="316"/>
      <c r="F594" s="316"/>
      <c r="G594" s="318"/>
      <c r="H594" s="319"/>
      <c r="I594" s="264"/>
      <c r="J594" s="264"/>
    </row>
    <row r="595" spans="1:10" hidden="1">
      <c r="A595" s="316"/>
      <c r="B595" s="317"/>
      <c r="C595" s="316"/>
      <c r="D595" s="316"/>
      <c r="E595" s="316"/>
      <c r="F595" s="316"/>
      <c r="G595" s="318"/>
      <c r="H595" s="319"/>
      <c r="I595" s="264"/>
      <c r="J595" s="264"/>
    </row>
    <row r="596" spans="1:10" hidden="1">
      <c r="A596" s="316"/>
      <c r="B596" s="317"/>
      <c r="C596" s="316"/>
      <c r="D596" s="316"/>
      <c r="E596" s="316"/>
      <c r="F596" s="316"/>
      <c r="G596" s="318"/>
      <c r="H596" s="319"/>
      <c r="I596" s="264"/>
      <c r="J596" s="264"/>
    </row>
    <row r="597" spans="1:10" hidden="1">
      <c r="A597" s="316"/>
      <c r="B597" s="317"/>
      <c r="C597" s="316"/>
      <c r="D597" s="316"/>
      <c r="E597" s="316"/>
      <c r="F597" s="316"/>
      <c r="G597" s="318"/>
      <c r="H597" s="319"/>
      <c r="I597" s="264"/>
      <c r="J597" s="264"/>
    </row>
    <row r="598" spans="1:10" hidden="1">
      <c r="A598" s="316"/>
      <c r="B598" s="317"/>
      <c r="C598" s="316"/>
      <c r="D598" s="316"/>
      <c r="E598" s="316"/>
      <c r="F598" s="316"/>
      <c r="G598" s="318"/>
      <c r="H598" s="319"/>
      <c r="I598" s="264"/>
      <c r="J598" s="264"/>
    </row>
    <row r="599" spans="1:10" hidden="1">
      <c r="A599" s="316"/>
      <c r="B599" s="317"/>
      <c r="C599" s="316"/>
      <c r="D599" s="316"/>
      <c r="E599" s="316"/>
      <c r="F599" s="316"/>
      <c r="G599" s="318"/>
      <c r="H599" s="319"/>
      <c r="I599" s="264"/>
      <c r="J599" s="264"/>
    </row>
    <row r="600" spans="1:10" hidden="1">
      <c r="A600" s="316"/>
      <c r="B600" s="317"/>
      <c r="C600" s="316"/>
      <c r="D600" s="316"/>
      <c r="E600" s="316"/>
      <c r="F600" s="316"/>
      <c r="G600" s="318"/>
      <c r="H600" s="319"/>
      <c r="I600" s="264"/>
      <c r="J600" s="264"/>
    </row>
    <row r="601" spans="1:10" hidden="1">
      <c r="A601" s="316"/>
      <c r="B601" s="317"/>
      <c r="C601" s="316"/>
      <c r="D601" s="316"/>
      <c r="E601" s="316"/>
      <c r="F601" s="316"/>
      <c r="G601" s="318"/>
      <c r="H601" s="319"/>
      <c r="I601" s="264"/>
      <c r="J601" s="264"/>
    </row>
    <row r="602" spans="1:10" hidden="1">
      <c r="A602" s="316"/>
      <c r="B602" s="317"/>
      <c r="C602" s="316"/>
      <c r="D602" s="316"/>
      <c r="E602" s="316"/>
      <c r="F602" s="316"/>
      <c r="G602" s="318"/>
      <c r="H602" s="319"/>
      <c r="I602" s="264"/>
      <c r="J602" s="264"/>
    </row>
    <row r="603" spans="1:10" hidden="1">
      <c r="A603" s="316"/>
      <c r="B603" s="317"/>
      <c r="C603" s="316"/>
      <c r="D603" s="316"/>
      <c r="E603" s="316"/>
      <c r="F603" s="316"/>
      <c r="G603" s="318"/>
      <c r="H603" s="319"/>
      <c r="I603" s="264"/>
      <c r="J603" s="264"/>
    </row>
    <row r="604" spans="1:10" hidden="1">
      <c r="A604" s="316"/>
      <c r="B604" s="317"/>
      <c r="C604" s="316"/>
      <c r="D604" s="316"/>
      <c r="E604" s="316"/>
      <c r="F604" s="316"/>
      <c r="G604" s="318"/>
      <c r="H604" s="319"/>
      <c r="I604" s="264"/>
      <c r="J604" s="264"/>
    </row>
    <row r="605" spans="1:10" hidden="1">
      <c r="A605" s="316"/>
      <c r="B605" s="317"/>
      <c r="C605" s="316"/>
      <c r="D605" s="316"/>
      <c r="E605" s="316"/>
      <c r="F605" s="316"/>
      <c r="G605" s="318"/>
      <c r="H605" s="319"/>
      <c r="I605" s="264"/>
      <c r="J605" s="264"/>
    </row>
    <row r="606" spans="1:10" hidden="1">
      <c r="A606" s="316"/>
      <c r="B606" s="317"/>
      <c r="C606" s="316"/>
      <c r="D606" s="316"/>
      <c r="E606" s="316"/>
      <c r="F606" s="316"/>
      <c r="G606" s="318"/>
      <c r="H606" s="319"/>
      <c r="I606" s="264"/>
      <c r="J606" s="264"/>
    </row>
    <row r="607" spans="1:10" hidden="1">
      <c r="A607" s="316"/>
      <c r="B607" s="317"/>
      <c r="C607" s="316"/>
      <c r="D607" s="316"/>
      <c r="E607" s="316"/>
      <c r="F607" s="316"/>
      <c r="G607" s="318"/>
      <c r="H607" s="319"/>
      <c r="I607" s="264"/>
      <c r="J607" s="264"/>
    </row>
    <row r="608" spans="1:10" hidden="1">
      <c r="A608" s="316"/>
      <c r="B608" s="317"/>
      <c r="C608" s="316"/>
      <c r="D608" s="316"/>
      <c r="E608" s="316"/>
      <c r="F608" s="316"/>
      <c r="G608" s="318"/>
      <c r="H608" s="319"/>
      <c r="I608" s="264"/>
      <c r="J608" s="264"/>
    </row>
    <row r="609" spans="1:10" hidden="1">
      <c r="A609" s="316"/>
      <c r="B609" s="317"/>
      <c r="C609" s="316"/>
      <c r="D609" s="316"/>
      <c r="E609" s="316"/>
      <c r="F609" s="316"/>
      <c r="G609" s="318"/>
      <c r="H609" s="319"/>
      <c r="I609" s="264"/>
      <c r="J609" s="264"/>
    </row>
    <row r="610" spans="1:10" hidden="1">
      <c r="A610" s="316"/>
      <c r="B610" s="317"/>
      <c r="C610" s="316"/>
      <c r="D610" s="316"/>
      <c r="E610" s="316"/>
      <c r="F610" s="316"/>
      <c r="G610" s="318"/>
      <c r="H610" s="319"/>
      <c r="I610" s="264"/>
      <c r="J610" s="264"/>
    </row>
    <row r="611" spans="1:10" hidden="1">
      <c r="A611" s="316"/>
      <c r="B611" s="317"/>
      <c r="C611" s="316"/>
      <c r="D611" s="316"/>
      <c r="E611" s="316"/>
      <c r="F611" s="316"/>
      <c r="G611" s="318"/>
      <c r="H611" s="319"/>
      <c r="I611" s="264"/>
      <c r="J611" s="264"/>
    </row>
    <row r="612" spans="1:10" hidden="1">
      <c r="A612" s="316"/>
      <c r="B612" s="317"/>
      <c r="C612" s="316"/>
      <c r="D612" s="316"/>
      <c r="E612" s="316"/>
      <c r="F612" s="316"/>
      <c r="G612" s="318"/>
      <c r="H612" s="319"/>
      <c r="I612" s="264"/>
      <c r="J612" s="264"/>
    </row>
    <row r="613" spans="1:10" hidden="1">
      <c r="A613" s="316"/>
      <c r="B613" s="317"/>
      <c r="C613" s="316"/>
      <c r="D613" s="316"/>
      <c r="E613" s="316"/>
      <c r="F613" s="316"/>
      <c r="G613" s="318"/>
      <c r="H613" s="319"/>
      <c r="I613" s="264"/>
      <c r="J613" s="264"/>
    </row>
    <row r="614" spans="1:10" hidden="1">
      <c r="A614" s="316"/>
      <c r="B614" s="317"/>
      <c r="C614" s="316"/>
      <c r="D614" s="316"/>
      <c r="E614" s="316"/>
      <c r="F614" s="316"/>
      <c r="G614" s="318"/>
      <c r="H614" s="319"/>
      <c r="I614" s="264"/>
      <c r="J614" s="264"/>
    </row>
    <row r="615" spans="1:10" hidden="1">
      <c r="A615" s="316"/>
      <c r="B615" s="317"/>
      <c r="C615" s="316"/>
      <c r="D615" s="316"/>
      <c r="E615" s="316"/>
      <c r="F615" s="316"/>
      <c r="G615" s="318"/>
      <c r="H615" s="319"/>
      <c r="I615" s="264"/>
      <c r="J615" s="264"/>
    </row>
    <row r="616" spans="1:10" hidden="1">
      <c r="A616" s="316"/>
      <c r="B616" s="317"/>
      <c r="C616" s="316"/>
      <c r="D616" s="316"/>
      <c r="E616" s="316"/>
      <c r="F616" s="316"/>
      <c r="G616" s="318"/>
      <c r="H616" s="319"/>
      <c r="I616" s="264"/>
      <c r="J616" s="264"/>
    </row>
    <row r="617" spans="1:10" hidden="1">
      <c r="A617" s="316"/>
      <c r="B617" s="317"/>
      <c r="C617" s="316"/>
      <c r="D617" s="316"/>
      <c r="E617" s="316"/>
      <c r="F617" s="316"/>
      <c r="G617" s="318"/>
      <c r="H617" s="319"/>
      <c r="I617" s="264"/>
      <c r="J617" s="264"/>
    </row>
    <row r="618" spans="1:10" hidden="1">
      <c r="A618" s="316"/>
      <c r="B618" s="317"/>
      <c r="C618" s="316"/>
      <c r="D618" s="316"/>
      <c r="E618" s="316"/>
      <c r="F618" s="316"/>
      <c r="G618" s="318"/>
      <c r="H618" s="319"/>
      <c r="I618" s="264"/>
      <c r="J618" s="264"/>
    </row>
    <row r="619" spans="1:10" hidden="1">
      <c r="A619" s="316"/>
      <c r="B619" s="317"/>
      <c r="C619" s="316"/>
      <c r="D619" s="316"/>
      <c r="E619" s="316"/>
      <c r="F619" s="316"/>
      <c r="G619" s="318"/>
      <c r="H619" s="319"/>
      <c r="I619" s="264"/>
      <c r="J619" s="264"/>
    </row>
    <row r="620" spans="1:10" hidden="1">
      <c r="A620" s="316"/>
      <c r="B620" s="317"/>
      <c r="C620" s="316"/>
      <c r="D620" s="316"/>
      <c r="E620" s="316"/>
      <c r="F620" s="316"/>
      <c r="G620" s="318"/>
      <c r="H620" s="319"/>
      <c r="I620" s="264"/>
      <c r="J620" s="264"/>
    </row>
    <row r="621" spans="1:10" hidden="1">
      <c r="A621" s="316"/>
      <c r="B621" s="317"/>
      <c r="C621" s="316"/>
      <c r="D621" s="316"/>
      <c r="E621" s="316"/>
      <c r="F621" s="316"/>
      <c r="G621" s="318"/>
      <c r="H621" s="319"/>
      <c r="I621" s="264"/>
      <c r="J621" s="264"/>
    </row>
    <row r="622" spans="1:10" hidden="1">
      <c r="A622" s="316"/>
      <c r="B622" s="317"/>
      <c r="C622" s="316"/>
      <c r="D622" s="316"/>
      <c r="E622" s="316"/>
      <c r="F622" s="316"/>
      <c r="G622" s="318"/>
      <c r="H622" s="319"/>
      <c r="I622" s="264"/>
      <c r="J622" s="264"/>
    </row>
    <row r="623" spans="1:10" hidden="1">
      <c r="A623" s="316"/>
      <c r="B623" s="317"/>
      <c r="C623" s="316"/>
      <c r="D623" s="316"/>
      <c r="E623" s="316"/>
      <c r="F623" s="316"/>
      <c r="G623" s="318"/>
      <c r="H623" s="319"/>
      <c r="I623" s="264"/>
      <c r="J623" s="264"/>
    </row>
    <row r="624" spans="1:10" hidden="1">
      <c r="A624" s="316"/>
      <c r="B624" s="317"/>
      <c r="C624" s="316"/>
      <c r="D624" s="316"/>
      <c r="E624" s="316"/>
      <c r="F624" s="316"/>
      <c r="G624" s="318"/>
      <c r="H624" s="319"/>
      <c r="I624" s="264"/>
      <c r="J624" s="264"/>
    </row>
    <row r="625" spans="1:10" hidden="1">
      <c r="A625" s="316"/>
      <c r="B625" s="317"/>
      <c r="C625" s="316"/>
      <c r="D625" s="316"/>
      <c r="E625" s="316"/>
      <c r="F625" s="316"/>
      <c r="G625" s="318"/>
      <c r="H625" s="319"/>
      <c r="I625" s="264"/>
      <c r="J625" s="264"/>
    </row>
    <row r="626" spans="1:10" hidden="1">
      <c r="A626" s="316"/>
      <c r="B626" s="317"/>
      <c r="C626" s="316"/>
      <c r="D626" s="316"/>
      <c r="E626" s="316"/>
      <c r="F626" s="316"/>
      <c r="G626" s="318"/>
      <c r="H626" s="319"/>
      <c r="I626" s="264"/>
      <c r="J626" s="264"/>
    </row>
    <row r="627" spans="1:10" hidden="1">
      <c r="A627" s="316"/>
      <c r="B627" s="317"/>
      <c r="C627" s="316"/>
      <c r="D627" s="316"/>
      <c r="E627" s="316"/>
      <c r="F627" s="316"/>
      <c r="G627" s="318"/>
      <c r="H627" s="319"/>
      <c r="I627" s="264"/>
      <c r="J627" s="264"/>
    </row>
    <row r="628" spans="1:10" hidden="1">
      <c r="A628" s="316"/>
      <c r="B628" s="317"/>
      <c r="C628" s="316"/>
      <c r="D628" s="316"/>
      <c r="E628" s="316"/>
      <c r="F628" s="316"/>
      <c r="G628" s="318"/>
      <c r="H628" s="319"/>
      <c r="I628" s="264"/>
      <c r="J628" s="264"/>
    </row>
    <row r="629" spans="1:10" hidden="1">
      <c r="A629" s="316"/>
      <c r="B629" s="317"/>
      <c r="C629" s="316"/>
      <c r="D629" s="316"/>
      <c r="E629" s="316"/>
      <c r="F629" s="316"/>
      <c r="G629" s="318"/>
      <c r="H629" s="319"/>
      <c r="I629" s="264"/>
      <c r="J629" s="264"/>
    </row>
    <row r="630" spans="1:10" hidden="1">
      <c r="A630" s="316"/>
      <c r="B630" s="317"/>
      <c r="C630" s="316"/>
      <c r="D630" s="316"/>
      <c r="E630" s="316"/>
      <c r="F630" s="316"/>
      <c r="G630" s="318"/>
      <c r="H630" s="319"/>
      <c r="I630" s="264"/>
      <c r="J630" s="264"/>
    </row>
    <row r="631" spans="1:10" hidden="1">
      <c r="A631" s="316"/>
      <c r="B631" s="317"/>
      <c r="C631" s="316"/>
      <c r="D631" s="316"/>
      <c r="E631" s="316"/>
      <c r="F631" s="316"/>
      <c r="G631" s="318"/>
      <c r="H631" s="319"/>
      <c r="I631" s="264"/>
      <c r="J631" s="264"/>
    </row>
    <row r="632" spans="1:10" hidden="1">
      <c r="A632" s="316"/>
      <c r="B632" s="317"/>
      <c r="C632" s="316"/>
      <c r="D632" s="316"/>
      <c r="E632" s="316"/>
      <c r="F632" s="316"/>
      <c r="G632" s="318"/>
      <c r="H632" s="319"/>
      <c r="I632" s="264"/>
      <c r="J632" s="264"/>
    </row>
    <row r="633" spans="1:10" hidden="1">
      <c r="A633" s="316"/>
      <c r="B633" s="317"/>
      <c r="C633" s="316"/>
      <c r="D633" s="316"/>
      <c r="E633" s="316"/>
      <c r="F633" s="316"/>
      <c r="G633" s="318"/>
      <c r="H633" s="319"/>
      <c r="I633" s="264"/>
      <c r="J633" s="264"/>
    </row>
    <row r="634" spans="1:10" hidden="1">
      <c r="A634" s="316"/>
      <c r="B634" s="317"/>
      <c r="C634" s="316"/>
      <c r="D634" s="316"/>
      <c r="E634" s="316"/>
      <c r="F634" s="316"/>
      <c r="G634" s="318"/>
      <c r="H634" s="319"/>
      <c r="I634" s="264"/>
      <c r="J634" s="264"/>
    </row>
    <row r="635" spans="1:10" hidden="1">
      <c r="A635" s="316"/>
      <c r="B635" s="317"/>
      <c r="C635" s="316"/>
      <c r="D635" s="316"/>
      <c r="E635" s="316"/>
      <c r="F635" s="316"/>
      <c r="G635" s="318"/>
      <c r="H635" s="319"/>
      <c r="I635" s="264"/>
      <c r="J635" s="264"/>
    </row>
    <row r="636" spans="1:10" hidden="1">
      <c r="A636" s="316"/>
      <c r="B636" s="317"/>
      <c r="C636" s="316"/>
      <c r="D636" s="316"/>
      <c r="E636" s="316"/>
      <c r="F636" s="316"/>
      <c r="G636" s="318"/>
      <c r="H636" s="319"/>
      <c r="I636" s="264"/>
      <c r="J636" s="264"/>
    </row>
    <row r="637" spans="1:10" hidden="1">
      <c r="A637" s="316"/>
      <c r="B637" s="317"/>
      <c r="C637" s="316"/>
      <c r="D637" s="316"/>
      <c r="E637" s="316"/>
      <c r="F637" s="316"/>
      <c r="G637" s="318"/>
      <c r="H637" s="319"/>
      <c r="I637" s="264"/>
      <c r="J637" s="264"/>
    </row>
    <row r="638" spans="1:10" hidden="1">
      <c r="A638" s="316"/>
      <c r="B638" s="317"/>
      <c r="C638" s="316"/>
      <c r="D638" s="316"/>
      <c r="E638" s="316"/>
      <c r="F638" s="316"/>
      <c r="G638" s="318"/>
      <c r="H638" s="319"/>
      <c r="I638" s="264"/>
      <c r="J638" s="264"/>
    </row>
    <row r="639" spans="1:10" hidden="1">
      <c r="A639" s="316"/>
      <c r="B639" s="317"/>
      <c r="C639" s="316"/>
      <c r="D639" s="316"/>
      <c r="E639" s="316"/>
      <c r="F639" s="316"/>
      <c r="G639" s="318"/>
      <c r="H639" s="319"/>
      <c r="I639" s="264"/>
      <c r="J639" s="264"/>
    </row>
    <row r="640" spans="1:10" hidden="1">
      <c r="A640" s="316"/>
      <c r="B640" s="317"/>
      <c r="C640" s="316"/>
      <c r="D640" s="316"/>
      <c r="E640" s="316"/>
      <c r="F640" s="316"/>
      <c r="G640" s="318"/>
      <c r="H640" s="319"/>
      <c r="I640" s="264"/>
      <c r="J640" s="264"/>
    </row>
    <row r="641" spans="1:10" hidden="1">
      <c r="A641" s="316"/>
      <c r="B641" s="317"/>
      <c r="C641" s="316"/>
      <c r="D641" s="316"/>
      <c r="E641" s="316"/>
      <c r="F641" s="316"/>
      <c r="G641" s="318"/>
      <c r="H641" s="319"/>
      <c r="I641" s="264"/>
      <c r="J641" s="264"/>
    </row>
    <row r="642" spans="1:10" hidden="1">
      <c r="A642" s="316"/>
      <c r="B642" s="317"/>
      <c r="C642" s="316"/>
      <c r="D642" s="316"/>
      <c r="E642" s="316"/>
      <c r="F642" s="316"/>
      <c r="G642" s="318"/>
      <c r="H642" s="319"/>
      <c r="I642" s="264"/>
      <c r="J642" s="264"/>
    </row>
    <row r="643" spans="1:10" hidden="1">
      <c r="A643" s="316"/>
      <c r="B643" s="317"/>
      <c r="C643" s="316"/>
      <c r="D643" s="316"/>
      <c r="E643" s="316"/>
      <c r="F643" s="316"/>
      <c r="G643" s="318"/>
      <c r="H643" s="319"/>
      <c r="I643" s="264"/>
      <c r="J643" s="264"/>
    </row>
    <row r="644" spans="1:10" hidden="1">
      <c r="A644" s="316"/>
      <c r="B644" s="317"/>
      <c r="C644" s="316"/>
      <c r="D644" s="316"/>
      <c r="E644" s="316"/>
      <c r="F644" s="316"/>
      <c r="G644" s="318"/>
      <c r="H644" s="319"/>
      <c r="I644" s="264"/>
      <c r="J644" s="264"/>
    </row>
    <row r="645" spans="1:10" hidden="1">
      <c r="A645" s="316"/>
      <c r="B645" s="317"/>
      <c r="C645" s="316"/>
      <c r="D645" s="316"/>
      <c r="E645" s="316"/>
      <c r="F645" s="316"/>
      <c r="G645" s="318"/>
      <c r="H645" s="319"/>
      <c r="I645" s="264"/>
      <c r="J645" s="264"/>
    </row>
    <row r="646" spans="1:10" hidden="1">
      <c r="A646" s="316"/>
      <c r="B646" s="317"/>
      <c r="C646" s="316"/>
      <c r="D646" s="316"/>
      <c r="E646" s="316"/>
      <c r="F646" s="316"/>
      <c r="G646" s="318"/>
      <c r="H646" s="319"/>
      <c r="I646" s="264"/>
      <c r="J646" s="264"/>
    </row>
    <row r="647" spans="1:10" hidden="1">
      <c r="A647" s="316"/>
      <c r="B647" s="317"/>
      <c r="C647" s="316"/>
      <c r="D647" s="316"/>
      <c r="E647" s="316"/>
      <c r="F647" s="316"/>
      <c r="G647" s="318"/>
      <c r="H647" s="319"/>
      <c r="I647" s="264"/>
      <c r="J647" s="264"/>
    </row>
    <row r="648" spans="1:10" hidden="1">
      <c r="A648" s="316"/>
      <c r="B648" s="317"/>
      <c r="C648" s="316"/>
      <c r="D648" s="316"/>
      <c r="E648" s="316"/>
      <c r="F648" s="316"/>
      <c r="G648" s="318"/>
      <c r="H648" s="319"/>
      <c r="I648" s="264"/>
      <c r="J648" s="264"/>
    </row>
    <row r="649" spans="1:10" hidden="1">
      <c r="A649" s="316"/>
      <c r="B649" s="317"/>
      <c r="C649" s="316"/>
      <c r="D649" s="316"/>
      <c r="E649" s="316"/>
      <c r="F649" s="316"/>
      <c r="G649" s="318"/>
      <c r="H649" s="319"/>
      <c r="I649" s="264"/>
      <c r="J649" s="264"/>
    </row>
    <row r="650" spans="1:10" hidden="1">
      <c r="A650" s="316"/>
      <c r="B650" s="317"/>
      <c r="C650" s="316"/>
      <c r="D650" s="316"/>
      <c r="E650" s="316"/>
      <c r="F650" s="316"/>
      <c r="G650" s="318"/>
      <c r="H650" s="319"/>
      <c r="I650" s="264"/>
      <c r="J650" s="264"/>
    </row>
    <row r="651" spans="1:10" hidden="1">
      <c r="A651" s="316"/>
      <c r="B651" s="317"/>
      <c r="C651" s="316"/>
      <c r="D651" s="316"/>
      <c r="E651" s="316"/>
      <c r="F651" s="316"/>
      <c r="G651" s="318"/>
      <c r="H651" s="319"/>
      <c r="I651" s="264"/>
      <c r="J651" s="264"/>
    </row>
    <row r="652" spans="1:10" hidden="1">
      <c r="A652" s="316"/>
      <c r="B652" s="317"/>
      <c r="C652" s="316"/>
      <c r="D652" s="316"/>
      <c r="E652" s="316"/>
      <c r="F652" s="316"/>
      <c r="G652" s="318"/>
      <c r="H652" s="319"/>
      <c r="I652" s="264"/>
      <c r="J652" s="264"/>
    </row>
    <row r="653" spans="1:10" hidden="1">
      <c r="A653" s="316"/>
      <c r="B653" s="317"/>
      <c r="C653" s="316"/>
      <c r="D653" s="316"/>
      <c r="E653" s="316"/>
      <c r="F653" s="316"/>
      <c r="G653" s="318"/>
      <c r="H653" s="319"/>
      <c r="I653" s="264"/>
      <c r="J653" s="264"/>
    </row>
    <row r="654" spans="1:10" hidden="1">
      <c r="A654" s="316"/>
      <c r="B654" s="317"/>
      <c r="C654" s="316"/>
      <c r="D654" s="316"/>
      <c r="E654" s="316"/>
      <c r="F654" s="316"/>
      <c r="G654" s="318"/>
      <c r="H654" s="319"/>
      <c r="I654" s="264"/>
      <c r="J654" s="264"/>
    </row>
    <row r="655" spans="1:10" hidden="1">
      <c r="A655" s="316"/>
      <c r="B655" s="317"/>
      <c r="C655" s="316"/>
      <c r="D655" s="316"/>
      <c r="E655" s="316"/>
      <c r="F655" s="316"/>
      <c r="G655" s="318"/>
      <c r="H655" s="319"/>
      <c r="I655" s="264"/>
      <c r="J655" s="264"/>
    </row>
    <row r="656" spans="1:10" hidden="1">
      <c r="A656" s="316"/>
      <c r="B656" s="317"/>
      <c r="C656" s="316"/>
      <c r="D656" s="316"/>
      <c r="E656" s="316"/>
      <c r="F656" s="316"/>
      <c r="G656" s="318"/>
      <c r="H656" s="319"/>
      <c r="I656" s="264"/>
      <c r="J656" s="264"/>
    </row>
    <row r="657" spans="1:10" hidden="1">
      <c r="A657" s="316"/>
      <c r="B657" s="317"/>
      <c r="C657" s="316"/>
      <c r="D657" s="316"/>
      <c r="E657" s="316"/>
      <c r="F657" s="316"/>
      <c r="G657" s="318"/>
      <c r="H657" s="319"/>
      <c r="I657" s="264"/>
      <c r="J657" s="264"/>
    </row>
    <row r="658" spans="1:10" hidden="1">
      <c r="A658" s="316"/>
      <c r="B658" s="317"/>
      <c r="C658" s="316"/>
      <c r="D658" s="316"/>
      <c r="E658" s="316"/>
      <c r="F658" s="316"/>
      <c r="G658" s="318"/>
      <c r="H658" s="319"/>
      <c r="I658" s="264"/>
      <c r="J658" s="264"/>
    </row>
    <row r="659" spans="1:10" hidden="1">
      <c r="A659" s="316"/>
      <c r="B659" s="317"/>
      <c r="C659" s="316"/>
      <c r="D659" s="316"/>
      <c r="E659" s="316"/>
      <c r="F659" s="316"/>
      <c r="G659" s="318"/>
      <c r="H659" s="319"/>
      <c r="I659" s="264"/>
      <c r="J659" s="264"/>
    </row>
    <row r="660" spans="1:10" hidden="1">
      <c r="A660" s="316"/>
      <c r="B660" s="317"/>
      <c r="C660" s="316"/>
      <c r="D660" s="316"/>
      <c r="E660" s="316"/>
      <c r="F660" s="316"/>
      <c r="G660" s="318"/>
      <c r="H660" s="319"/>
      <c r="I660" s="264"/>
      <c r="J660" s="264"/>
    </row>
    <row r="661" spans="1:10" hidden="1">
      <c r="A661" s="316"/>
      <c r="B661" s="317"/>
      <c r="C661" s="316"/>
      <c r="D661" s="316"/>
      <c r="E661" s="316"/>
      <c r="F661" s="316"/>
      <c r="G661" s="318"/>
      <c r="H661" s="319"/>
      <c r="I661" s="264"/>
      <c r="J661" s="264"/>
    </row>
    <row r="662" spans="1:10" hidden="1">
      <c r="A662" s="316"/>
      <c r="B662" s="317"/>
      <c r="C662" s="316"/>
      <c r="D662" s="316"/>
      <c r="E662" s="316"/>
      <c r="F662" s="316"/>
      <c r="G662" s="318"/>
      <c r="H662" s="319"/>
      <c r="I662" s="264"/>
      <c r="J662" s="264"/>
    </row>
    <row r="663" spans="1:10" hidden="1">
      <c r="A663" s="316"/>
      <c r="B663" s="317"/>
      <c r="C663" s="316"/>
      <c r="D663" s="316"/>
      <c r="E663" s="316"/>
      <c r="F663" s="316"/>
      <c r="G663" s="318"/>
      <c r="H663" s="319"/>
      <c r="I663" s="264"/>
      <c r="J663" s="264"/>
    </row>
    <row r="664" spans="1:10" hidden="1">
      <c r="A664" s="316"/>
      <c r="B664" s="317"/>
      <c r="C664" s="316"/>
      <c r="D664" s="316"/>
      <c r="E664" s="316"/>
      <c r="F664" s="316"/>
      <c r="G664" s="318"/>
      <c r="H664" s="319"/>
      <c r="I664" s="264"/>
      <c r="J664" s="264"/>
    </row>
    <row r="665" spans="1:10" hidden="1">
      <c r="A665" s="316"/>
      <c r="B665" s="317"/>
      <c r="C665" s="316"/>
      <c r="D665" s="316"/>
      <c r="E665" s="316"/>
      <c r="F665" s="316"/>
      <c r="G665" s="318"/>
      <c r="H665" s="319"/>
      <c r="I665" s="264"/>
      <c r="J665" s="264"/>
    </row>
    <row r="666" spans="1:10" hidden="1">
      <c r="A666" s="316"/>
      <c r="B666" s="317"/>
      <c r="C666" s="316"/>
      <c r="D666" s="316"/>
      <c r="E666" s="316"/>
      <c r="F666" s="316"/>
      <c r="G666" s="318"/>
      <c r="H666" s="319"/>
      <c r="I666" s="264"/>
      <c r="J666" s="264"/>
    </row>
    <row r="667" spans="1:10" hidden="1">
      <c r="A667" s="316"/>
      <c r="B667" s="317"/>
      <c r="C667" s="316"/>
      <c r="D667" s="316"/>
      <c r="E667" s="316"/>
      <c r="F667" s="316"/>
      <c r="G667" s="318"/>
      <c r="H667" s="319"/>
      <c r="I667" s="264"/>
      <c r="J667" s="264"/>
    </row>
    <row r="668" spans="1:10" hidden="1">
      <c r="A668" s="316"/>
      <c r="B668" s="317"/>
      <c r="C668" s="316"/>
      <c r="D668" s="316"/>
      <c r="E668" s="316"/>
      <c r="F668" s="316"/>
      <c r="G668" s="318"/>
      <c r="H668" s="319"/>
      <c r="I668" s="264"/>
      <c r="J668" s="264"/>
    </row>
    <row r="669" spans="1:10" hidden="1">
      <c r="A669" s="316"/>
      <c r="B669" s="317"/>
      <c r="C669" s="316"/>
      <c r="D669" s="316"/>
      <c r="E669" s="316"/>
      <c r="F669" s="316"/>
      <c r="G669" s="318"/>
      <c r="H669" s="319"/>
      <c r="I669" s="264"/>
      <c r="J669" s="264"/>
    </row>
    <row r="670" spans="1:10" hidden="1">
      <c r="A670" s="316"/>
      <c r="B670" s="317"/>
      <c r="C670" s="316"/>
      <c r="D670" s="316"/>
      <c r="E670" s="316"/>
      <c r="F670" s="316"/>
      <c r="G670" s="318"/>
      <c r="H670" s="319"/>
      <c r="I670" s="264"/>
      <c r="J670" s="264"/>
    </row>
    <row r="671" spans="1:10" hidden="1">
      <c r="A671" s="316"/>
      <c r="B671" s="317"/>
      <c r="C671" s="316"/>
      <c r="D671" s="316"/>
      <c r="E671" s="316"/>
      <c r="F671" s="316"/>
      <c r="G671" s="318"/>
      <c r="H671" s="319"/>
      <c r="I671" s="264"/>
      <c r="J671" s="264"/>
    </row>
    <row r="672" spans="1:10" hidden="1">
      <c r="A672" s="316"/>
      <c r="B672" s="317"/>
      <c r="C672" s="316"/>
      <c r="D672" s="316"/>
      <c r="E672" s="316"/>
      <c r="F672" s="316"/>
      <c r="G672" s="318"/>
      <c r="H672" s="319"/>
      <c r="I672" s="264"/>
      <c r="J672" s="264"/>
    </row>
    <row r="673" spans="1:10" hidden="1">
      <c r="A673" s="316"/>
      <c r="B673" s="317"/>
      <c r="C673" s="316"/>
      <c r="D673" s="316"/>
      <c r="E673" s="316"/>
      <c r="F673" s="316"/>
      <c r="G673" s="318"/>
      <c r="H673" s="319"/>
      <c r="I673" s="264"/>
      <c r="J673" s="264"/>
    </row>
    <row r="674" spans="1:10" hidden="1">
      <c r="A674" s="316"/>
      <c r="B674" s="317"/>
      <c r="C674" s="316"/>
      <c r="D674" s="316"/>
      <c r="E674" s="316"/>
      <c r="F674" s="316"/>
      <c r="G674" s="318"/>
      <c r="H674" s="319"/>
      <c r="I674" s="264"/>
      <c r="J674" s="264"/>
    </row>
    <row r="675" spans="1:10" hidden="1">
      <c r="A675" s="316"/>
      <c r="B675" s="317"/>
      <c r="C675" s="316"/>
      <c r="D675" s="316"/>
      <c r="E675" s="316"/>
      <c r="F675" s="316"/>
      <c r="G675" s="318"/>
      <c r="H675" s="319"/>
      <c r="I675" s="264"/>
      <c r="J675" s="264"/>
    </row>
    <row r="676" spans="1:10" hidden="1">
      <c r="A676" s="316"/>
      <c r="B676" s="317"/>
      <c r="C676" s="316"/>
      <c r="D676" s="316"/>
      <c r="E676" s="316"/>
      <c r="F676" s="316"/>
      <c r="G676" s="318"/>
      <c r="H676" s="319"/>
      <c r="I676" s="264"/>
      <c r="J676" s="264"/>
    </row>
    <row r="677" spans="1:10" hidden="1">
      <c r="A677" s="316"/>
      <c r="B677" s="317"/>
      <c r="C677" s="316"/>
      <c r="D677" s="316"/>
      <c r="E677" s="316"/>
      <c r="F677" s="316"/>
      <c r="G677" s="318"/>
      <c r="H677" s="319"/>
      <c r="I677" s="264"/>
      <c r="J677" s="264"/>
    </row>
    <row r="678" spans="1:10" hidden="1">
      <c r="A678" s="316"/>
      <c r="B678" s="317"/>
      <c r="C678" s="316"/>
      <c r="D678" s="316"/>
      <c r="E678" s="316"/>
      <c r="F678" s="316"/>
      <c r="G678" s="318"/>
      <c r="H678" s="319"/>
      <c r="I678" s="264"/>
      <c r="J678" s="264"/>
    </row>
    <row r="679" spans="1:10" hidden="1">
      <c r="A679" s="316"/>
      <c r="B679" s="317"/>
      <c r="C679" s="316"/>
      <c r="D679" s="316"/>
      <c r="E679" s="316"/>
      <c r="F679" s="316"/>
      <c r="G679" s="318"/>
      <c r="H679" s="319"/>
      <c r="I679" s="264"/>
      <c r="J679" s="264"/>
    </row>
    <row r="680" spans="1:10" hidden="1">
      <c r="A680" s="316"/>
      <c r="B680" s="317"/>
      <c r="C680" s="316"/>
      <c r="D680" s="316"/>
      <c r="E680" s="316"/>
      <c r="F680" s="316"/>
      <c r="G680" s="318"/>
      <c r="H680" s="319"/>
      <c r="I680" s="264"/>
      <c r="J680" s="264"/>
    </row>
    <row r="681" spans="1:10" hidden="1">
      <c r="A681" s="316"/>
      <c r="B681" s="317"/>
      <c r="C681" s="316"/>
      <c r="D681" s="316"/>
      <c r="E681" s="316"/>
      <c r="F681" s="316"/>
      <c r="G681" s="318"/>
      <c r="H681" s="319"/>
      <c r="I681" s="264"/>
      <c r="J681" s="264"/>
    </row>
    <row r="682" spans="1:10" hidden="1">
      <c r="A682" s="316"/>
      <c r="B682" s="317"/>
      <c r="C682" s="316"/>
      <c r="D682" s="316"/>
      <c r="E682" s="316"/>
      <c r="F682" s="316"/>
      <c r="G682" s="318"/>
      <c r="H682" s="319"/>
      <c r="I682" s="264"/>
      <c r="J682" s="264"/>
    </row>
    <row r="683" spans="1:10" hidden="1">
      <c r="A683" s="316"/>
      <c r="B683" s="317"/>
      <c r="C683" s="316"/>
      <c r="D683" s="316"/>
      <c r="E683" s="316"/>
      <c r="F683" s="316"/>
      <c r="G683" s="318"/>
      <c r="H683" s="319"/>
      <c r="I683" s="264"/>
      <c r="J683" s="264"/>
    </row>
    <row r="684" spans="1:10" hidden="1">
      <c r="A684" s="316"/>
      <c r="B684" s="317"/>
      <c r="C684" s="316"/>
      <c r="D684" s="316"/>
      <c r="E684" s="316"/>
      <c r="F684" s="316"/>
      <c r="G684" s="318"/>
      <c r="H684" s="319"/>
      <c r="I684" s="264"/>
      <c r="J684" s="264"/>
    </row>
    <row r="685" spans="1:10" hidden="1">
      <c r="A685" s="316"/>
      <c r="B685" s="317"/>
      <c r="C685" s="316"/>
      <c r="D685" s="316"/>
      <c r="E685" s="316"/>
      <c r="F685" s="316"/>
      <c r="G685" s="318"/>
      <c r="H685" s="319"/>
      <c r="I685" s="264"/>
      <c r="J685" s="264"/>
    </row>
    <row r="686" spans="1:10" hidden="1">
      <c r="A686" s="316"/>
      <c r="B686" s="317"/>
      <c r="C686" s="316"/>
      <c r="D686" s="316"/>
      <c r="E686" s="316"/>
      <c r="F686" s="316"/>
      <c r="G686" s="318"/>
      <c r="H686" s="319"/>
      <c r="I686" s="264"/>
      <c r="J686" s="264"/>
    </row>
    <row r="687" spans="1:10" hidden="1">
      <c r="A687" s="316"/>
      <c r="B687" s="317"/>
      <c r="C687" s="316"/>
      <c r="D687" s="316"/>
      <c r="E687" s="316"/>
      <c r="F687" s="316"/>
      <c r="G687" s="318"/>
      <c r="H687" s="319"/>
      <c r="I687" s="264"/>
      <c r="J687" s="264"/>
    </row>
    <row r="688" spans="1:10" hidden="1">
      <c r="A688" s="316"/>
      <c r="B688" s="317"/>
      <c r="C688" s="316"/>
      <c r="D688" s="316"/>
      <c r="E688" s="316"/>
      <c r="F688" s="316"/>
      <c r="G688" s="318"/>
      <c r="H688" s="319"/>
      <c r="I688" s="264"/>
      <c r="J688" s="264"/>
    </row>
    <row r="689" spans="1:10" hidden="1">
      <c r="A689" s="316"/>
      <c r="B689" s="317"/>
      <c r="C689" s="316"/>
      <c r="D689" s="316"/>
      <c r="E689" s="316"/>
      <c r="F689" s="316"/>
      <c r="G689" s="318"/>
      <c r="H689" s="319"/>
      <c r="I689" s="264"/>
      <c r="J689" s="264"/>
    </row>
    <row r="690" spans="1:10" hidden="1">
      <c r="A690" s="316"/>
      <c r="B690" s="317"/>
      <c r="C690" s="316"/>
      <c r="D690" s="316"/>
      <c r="E690" s="316"/>
      <c r="F690" s="316"/>
      <c r="G690" s="318"/>
      <c r="H690" s="319"/>
      <c r="I690" s="264"/>
      <c r="J690" s="264"/>
    </row>
    <row r="691" spans="1:10" hidden="1">
      <c r="A691" s="316"/>
      <c r="B691" s="317"/>
      <c r="C691" s="316"/>
      <c r="D691" s="316"/>
      <c r="E691" s="316"/>
      <c r="F691" s="316"/>
      <c r="G691" s="318"/>
      <c r="H691" s="319"/>
      <c r="I691" s="264"/>
      <c r="J691" s="264"/>
    </row>
    <row r="692" spans="1:10" hidden="1">
      <c r="A692" s="316"/>
      <c r="B692" s="317"/>
      <c r="C692" s="316"/>
      <c r="D692" s="316"/>
      <c r="E692" s="316"/>
      <c r="F692" s="316"/>
      <c r="G692" s="318"/>
      <c r="H692" s="319"/>
      <c r="I692" s="264"/>
      <c r="J692" s="264"/>
    </row>
    <row r="693" spans="1:10" hidden="1">
      <c r="A693" s="316"/>
      <c r="B693" s="317"/>
      <c r="C693" s="316"/>
      <c r="D693" s="316"/>
      <c r="E693" s="316"/>
      <c r="F693" s="316"/>
      <c r="G693" s="318"/>
      <c r="H693" s="319"/>
      <c r="I693" s="264"/>
      <c r="J693" s="264"/>
    </row>
    <row r="694" spans="1:10" hidden="1">
      <c r="A694" s="316"/>
      <c r="B694" s="317"/>
      <c r="C694" s="316"/>
      <c r="D694" s="316"/>
      <c r="E694" s="316"/>
      <c r="F694" s="316"/>
      <c r="G694" s="318"/>
      <c r="H694" s="319"/>
      <c r="I694" s="264"/>
      <c r="J694" s="264"/>
    </row>
    <row r="695" spans="1:10" hidden="1">
      <c r="A695" s="316"/>
      <c r="B695" s="317"/>
      <c r="C695" s="316"/>
      <c r="D695" s="316"/>
      <c r="E695" s="316"/>
      <c r="F695" s="316"/>
      <c r="G695" s="318"/>
      <c r="H695" s="319"/>
      <c r="I695" s="264"/>
      <c r="J695" s="264"/>
    </row>
    <row r="696" spans="1:10" hidden="1">
      <c r="A696" s="316"/>
      <c r="B696" s="317"/>
      <c r="C696" s="316"/>
      <c r="D696" s="316"/>
      <c r="E696" s="316"/>
      <c r="F696" s="316"/>
      <c r="G696" s="318"/>
      <c r="H696" s="319"/>
      <c r="I696" s="264"/>
      <c r="J696" s="264"/>
    </row>
    <row r="697" spans="1:10" hidden="1">
      <c r="A697" s="316"/>
      <c r="B697" s="317"/>
      <c r="C697" s="316"/>
      <c r="D697" s="316"/>
      <c r="E697" s="316"/>
      <c r="F697" s="316"/>
      <c r="G697" s="318"/>
      <c r="H697" s="319"/>
      <c r="I697" s="264"/>
      <c r="J697" s="264"/>
    </row>
    <row r="698" spans="1:10" hidden="1">
      <c r="A698" s="316"/>
      <c r="B698" s="317"/>
      <c r="C698" s="316"/>
      <c r="D698" s="316"/>
      <c r="E698" s="316"/>
      <c r="F698" s="316"/>
      <c r="G698" s="318"/>
      <c r="H698" s="319"/>
      <c r="I698" s="264"/>
      <c r="J698" s="264"/>
    </row>
    <row r="699" spans="1:10" hidden="1">
      <c r="A699" s="316"/>
      <c r="B699" s="317"/>
      <c r="C699" s="316"/>
      <c r="D699" s="316"/>
      <c r="E699" s="316"/>
      <c r="F699" s="316"/>
      <c r="G699" s="318"/>
      <c r="H699" s="319"/>
      <c r="I699" s="264"/>
      <c r="J699" s="264"/>
    </row>
    <row r="700" spans="1:10" hidden="1">
      <c r="A700" s="316"/>
      <c r="B700" s="317"/>
      <c r="C700" s="316"/>
      <c r="D700" s="316"/>
      <c r="E700" s="316"/>
      <c r="F700" s="316"/>
      <c r="G700" s="318"/>
      <c r="H700" s="319"/>
      <c r="I700" s="264"/>
      <c r="J700" s="264"/>
    </row>
    <row r="701" spans="1:10" hidden="1">
      <c r="A701" s="316"/>
      <c r="B701" s="317"/>
      <c r="C701" s="316"/>
      <c r="D701" s="316"/>
      <c r="E701" s="316"/>
      <c r="F701" s="316"/>
      <c r="G701" s="318"/>
      <c r="H701" s="319"/>
      <c r="I701" s="264"/>
      <c r="J701" s="264"/>
    </row>
    <row r="702" spans="1:10" hidden="1">
      <c r="A702" s="316"/>
      <c r="B702" s="317"/>
      <c r="C702" s="316"/>
      <c r="D702" s="316"/>
      <c r="E702" s="316"/>
      <c r="F702" s="316"/>
      <c r="G702" s="318"/>
      <c r="H702" s="319"/>
      <c r="I702" s="264"/>
      <c r="J702" s="264"/>
    </row>
    <row r="703" spans="1:10" hidden="1">
      <c r="A703" s="316"/>
      <c r="B703" s="317"/>
      <c r="C703" s="316"/>
      <c r="D703" s="316"/>
      <c r="E703" s="316"/>
      <c r="F703" s="316"/>
      <c r="G703" s="318"/>
      <c r="H703" s="319"/>
      <c r="I703" s="264"/>
      <c r="J703" s="264"/>
    </row>
    <row r="704" spans="1:10" hidden="1">
      <c r="A704" s="316"/>
      <c r="B704" s="317"/>
      <c r="C704" s="316"/>
      <c r="D704" s="316"/>
      <c r="E704" s="316"/>
      <c r="F704" s="316"/>
      <c r="G704" s="318"/>
      <c r="H704" s="319"/>
      <c r="I704" s="264"/>
      <c r="J704" s="264"/>
    </row>
    <row r="705" spans="1:10" hidden="1">
      <c r="A705" s="316"/>
      <c r="B705" s="317"/>
      <c r="C705" s="316"/>
      <c r="D705" s="316"/>
      <c r="E705" s="316"/>
      <c r="F705" s="316"/>
      <c r="G705" s="318"/>
      <c r="H705" s="319"/>
      <c r="I705" s="264"/>
      <c r="J705" s="264"/>
    </row>
    <row r="706" spans="1:10" hidden="1">
      <c r="A706" s="316"/>
      <c r="B706" s="317"/>
      <c r="C706" s="316"/>
      <c r="D706" s="316"/>
      <c r="E706" s="316"/>
      <c r="F706" s="316"/>
      <c r="G706" s="318"/>
      <c r="H706" s="319"/>
      <c r="I706" s="264"/>
      <c r="J706" s="264"/>
    </row>
    <row r="707" spans="1:10" hidden="1">
      <c r="A707" s="316"/>
      <c r="B707" s="317"/>
      <c r="C707" s="316"/>
      <c r="D707" s="316"/>
      <c r="E707" s="316"/>
      <c r="F707" s="316"/>
      <c r="G707" s="318"/>
      <c r="H707" s="319"/>
      <c r="I707" s="264"/>
      <c r="J707" s="264"/>
    </row>
    <row r="708" spans="1:10" hidden="1">
      <c r="A708" s="316"/>
      <c r="B708" s="317"/>
      <c r="C708" s="316"/>
      <c r="D708" s="316"/>
      <c r="E708" s="316"/>
      <c r="F708" s="316"/>
      <c r="G708" s="318"/>
      <c r="H708" s="319"/>
      <c r="I708" s="264"/>
      <c r="J708" s="264"/>
    </row>
    <row r="709" spans="1:10" hidden="1">
      <c r="A709" s="316"/>
      <c r="B709" s="317"/>
      <c r="C709" s="316"/>
      <c r="D709" s="316"/>
      <c r="E709" s="316"/>
      <c r="F709" s="316"/>
      <c r="G709" s="318"/>
      <c r="H709" s="319"/>
      <c r="I709" s="264"/>
      <c r="J709" s="264"/>
    </row>
    <row r="710" spans="1:10" hidden="1">
      <c r="A710" s="316"/>
      <c r="B710" s="317"/>
      <c r="C710" s="316"/>
      <c r="D710" s="316"/>
      <c r="E710" s="316"/>
      <c r="F710" s="316"/>
      <c r="G710" s="318"/>
      <c r="H710" s="319"/>
      <c r="I710" s="264"/>
      <c r="J710" s="264"/>
    </row>
    <row r="711" spans="1:10" hidden="1">
      <c r="A711" s="316"/>
      <c r="B711" s="317"/>
      <c r="C711" s="316"/>
      <c r="D711" s="316"/>
      <c r="E711" s="316"/>
      <c r="F711" s="316"/>
      <c r="G711" s="318"/>
      <c r="H711" s="319"/>
      <c r="I711" s="264"/>
      <c r="J711" s="264"/>
    </row>
    <row r="712" spans="1:10" hidden="1">
      <c r="A712" s="316"/>
      <c r="B712" s="317"/>
      <c r="C712" s="316"/>
      <c r="D712" s="316"/>
      <c r="E712" s="316"/>
      <c r="F712" s="316"/>
      <c r="G712" s="318"/>
      <c r="H712" s="319"/>
      <c r="I712" s="264"/>
      <c r="J712" s="264"/>
    </row>
    <row r="713" spans="1:10" hidden="1">
      <c r="A713" s="316"/>
      <c r="B713" s="317"/>
      <c r="C713" s="316"/>
      <c r="D713" s="316"/>
      <c r="E713" s="316"/>
      <c r="F713" s="316"/>
      <c r="G713" s="318"/>
      <c r="H713" s="319"/>
      <c r="I713" s="264"/>
      <c r="J713" s="264"/>
    </row>
    <row r="714" spans="1:10" hidden="1">
      <c r="A714" s="316"/>
      <c r="B714" s="317"/>
      <c r="C714" s="316"/>
      <c r="D714" s="316"/>
      <c r="E714" s="316"/>
      <c r="F714" s="316"/>
      <c r="G714" s="318"/>
      <c r="H714" s="319"/>
      <c r="I714" s="264"/>
      <c r="J714" s="264"/>
    </row>
    <row r="715" spans="1:10" hidden="1">
      <c r="A715" s="316"/>
      <c r="B715" s="317"/>
      <c r="C715" s="316"/>
      <c r="D715" s="316"/>
      <c r="E715" s="316"/>
      <c r="F715" s="316"/>
      <c r="G715" s="318"/>
      <c r="H715" s="319"/>
      <c r="I715" s="264"/>
      <c r="J715" s="264"/>
    </row>
    <row r="716" spans="1:10" hidden="1">
      <c r="A716" s="316"/>
      <c r="B716" s="317"/>
      <c r="C716" s="316"/>
      <c r="D716" s="316"/>
      <c r="E716" s="316"/>
      <c r="F716" s="316"/>
      <c r="G716" s="318"/>
      <c r="H716" s="319"/>
      <c r="I716" s="264"/>
      <c r="J716" s="264"/>
    </row>
    <row r="717" spans="1:10" hidden="1">
      <c r="A717" s="316"/>
      <c r="B717" s="317"/>
      <c r="C717" s="316"/>
      <c r="D717" s="316"/>
      <c r="E717" s="316"/>
      <c r="F717" s="316"/>
      <c r="G717" s="318"/>
      <c r="H717" s="319"/>
      <c r="I717" s="264"/>
      <c r="J717" s="264"/>
    </row>
    <row r="718" spans="1:10" hidden="1">
      <c r="A718" s="316"/>
      <c r="B718" s="317"/>
      <c r="C718" s="316"/>
      <c r="D718" s="316"/>
      <c r="E718" s="316"/>
      <c r="F718" s="316"/>
      <c r="G718" s="318"/>
      <c r="H718" s="319"/>
      <c r="I718" s="264"/>
      <c r="J718" s="264"/>
    </row>
    <row r="719" spans="1:10" hidden="1">
      <c r="A719" s="316"/>
      <c r="B719" s="317"/>
      <c r="C719" s="316"/>
      <c r="D719" s="316"/>
      <c r="E719" s="316"/>
      <c r="F719" s="316"/>
      <c r="G719" s="318"/>
      <c r="H719" s="319"/>
      <c r="I719" s="264"/>
      <c r="J719" s="264"/>
    </row>
    <row r="720" spans="1:10" hidden="1">
      <c r="A720" s="316"/>
      <c r="B720" s="317"/>
      <c r="C720" s="316"/>
      <c r="D720" s="316"/>
      <c r="E720" s="316"/>
      <c r="F720" s="316"/>
      <c r="G720" s="318"/>
      <c r="H720" s="319"/>
      <c r="I720" s="264"/>
      <c r="J720" s="264"/>
    </row>
    <row r="721" spans="1:10" hidden="1">
      <c r="A721" s="316"/>
      <c r="B721" s="317"/>
      <c r="C721" s="316"/>
      <c r="D721" s="316"/>
      <c r="E721" s="316"/>
      <c r="F721" s="316"/>
      <c r="G721" s="318"/>
      <c r="H721" s="319"/>
      <c r="I721" s="264"/>
      <c r="J721" s="264"/>
    </row>
    <row r="722" spans="1:10" hidden="1">
      <c r="A722" s="316"/>
      <c r="B722" s="317"/>
      <c r="C722" s="316"/>
      <c r="D722" s="316"/>
      <c r="E722" s="316"/>
      <c r="F722" s="316"/>
      <c r="G722" s="318"/>
      <c r="H722" s="319"/>
      <c r="I722" s="264"/>
      <c r="J722" s="264"/>
    </row>
    <row r="723" spans="1:10" hidden="1">
      <c r="A723" s="316"/>
      <c r="B723" s="317"/>
      <c r="C723" s="316"/>
      <c r="D723" s="316"/>
      <c r="E723" s="316"/>
      <c r="F723" s="316"/>
      <c r="G723" s="318"/>
      <c r="H723" s="319"/>
      <c r="I723" s="264"/>
      <c r="J723" s="264"/>
    </row>
    <row r="724" spans="1:10" hidden="1">
      <c r="A724" s="316"/>
      <c r="B724" s="317"/>
      <c r="C724" s="316"/>
      <c r="D724" s="316"/>
      <c r="E724" s="316"/>
      <c r="F724" s="316"/>
      <c r="G724" s="318"/>
      <c r="H724" s="319"/>
      <c r="I724" s="264"/>
      <c r="J724" s="264"/>
    </row>
    <row r="725" spans="1:10" hidden="1">
      <c r="A725" s="316"/>
      <c r="B725" s="317"/>
      <c r="C725" s="316"/>
      <c r="D725" s="316"/>
      <c r="E725" s="316"/>
      <c r="F725" s="316"/>
      <c r="G725" s="318"/>
      <c r="H725" s="319"/>
      <c r="I725" s="264"/>
      <c r="J725" s="264"/>
    </row>
    <row r="726" spans="1:10" hidden="1">
      <c r="A726" s="316"/>
      <c r="B726" s="317"/>
      <c r="C726" s="316"/>
      <c r="D726" s="316"/>
      <c r="E726" s="316"/>
      <c r="F726" s="316"/>
      <c r="G726" s="318"/>
      <c r="H726" s="319"/>
      <c r="I726" s="264"/>
      <c r="J726" s="264"/>
    </row>
    <row r="727" spans="1:10" hidden="1">
      <c r="A727" s="316"/>
      <c r="B727" s="317"/>
      <c r="C727" s="316"/>
      <c r="D727" s="316"/>
      <c r="E727" s="316"/>
      <c r="F727" s="316"/>
      <c r="G727" s="318"/>
      <c r="H727" s="319"/>
      <c r="I727" s="264"/>
      <c r="J727" s="264"/>
    </row>
    <row r="728" spans="1:10" hidden="1">
      <c r="A728" s="316"/>
      <c r="B728" s="317"/>
      <c r="C728" s="316"/>
      <c r="D728" s="316"/>
      <c r="E728" s="316"/>
      <c r="F728" s="316"/>
      <c r="G728" s="318"/>
      <c r="H728" s="319"/>
      <c r="I728" s="264"/>
      <c r="J728" s="264"/>
    </row>
    <row r="729" spans="1:10" hidden="1">
      <c r="A729" s="316"/>
      <c r="B729" s="317"/>
      <c r="C729" s="316"/>
      <c r="D729" s="316"/>
      <c r="E729" s="316"/>
      <c r="F729" s="316"/>
      <c r="G729" s="318"/>
      <c r="H729" s="319"/>
      <c r="I729" s="264"/>
      <c r="J729" s="264"/>
    </row>
    <row r="730" spans="1:10" hidden="1">
      <c r="A730" s="316"/>
      <c r="B730" s="317"/>
      <c r="C730" s="316"/>
      <c r="D730" s="316"/>
      <c r="E730" s="316"/>
      <c r="F730" s="316"/>
      <c r="G730" s="318"/>
      <c r="H730" s="319"/>
      <c r="I730" s="264"/>
      <c r="J730" s="264"/>
    </row>
    <row r="731" spans="1:10" hidden="1">
      <c r="A731" s="316"/>
      <c r="B731" s="317"/>
      <c r="C731" s="316"/>
      <c r="D731" s="316"/>
      <c r="E731" s="316"/>
      <c r="F731" s="316"/>
      <c r="G731" s="318"/>
      <c r="H731" s="319"/>
      <c r="I731" s="264"/>
      <c r="J731" s="264"/>
    </row>
    <row r="732" spans="1:10" hidden="1">
      <c r="A732" s="316"/>
      <c r="B732" s="317"/>
      <c r="C732" s="316"/>
      <c r="D732" s="316"/>
      <c r="E732" s="316"/>
      <c r="F732" s="316"/>
      <c r="G732" s="318"/>
      <c r="H732" s="319"/>
      <c r="I732" s="264"/>
      <c r="J732" s="264"/>
    </row>
    <row r="733" spans="1:10" hidden="1">
      <c r="A733" s="320"/>
      <c r="B733" s="321"/>
      <c r="C733" s="316"/>
      <c r="D733" s="316"/>
      <c r="E733" s="316"/>
      <c r="F733" s="316"/>
      <c r="G733" s="318"/>
      <c r="H733" s="319"/>
      <c r="I733" s="264"/>
      <c r="J733" s="264"/>
    </row>
    <row r="734" spans="1:10">
      <c r="A734" s="527"/>
      <c r="B734" s="528"/>
      <c r="C734" s="528"/>
      <c r="D734" s="528"/>
      <c r="E734" s="528"/>
      <c r="F734" s="528"/>
      <c r="G734" s="528"/>
      <c r="H734" s="528"/>
    </row>
    <row r="735" spans="1:10"/>
    <row r="736" spans="1:10"/>
  </sheetData>
  <mergeCells count="4">
    <mergeCell ref="A28:E28"/>
    <mergeCell ref="I1:J1"/>
    <mergeCell ref="G1:G2"/>
    <mergeCell ref="H1:H2"/>
  </mergeCells>
  <conditionalFormatting sqref="B2:B6">
    <cfRule type="dataBar" priority="1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{76D003EB-6CA7-4209-BD87-87EC1A9C2956}</x14:id>
        </ext>
      </extLst>
    </cfRule>
  </conditionalFormatting>
  <conditionalFormatting sqref="B7:B10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{DD8B7597-17B4-4FEA-A0C9-1D1CDC800E2C}</x14:id>
        </ext>
      </extLst>
    </cfRule>
  </conditionalFormatting>
  <conditionalFormatting sqref="B14:B22">
    <cfRule type="dataBar" priority="10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{A726CDC2-F3B0-4A62-BFB0-825F01EC9579}</x14:id>
        </ext>
      </extLst>
    </cfRule>
  </conditionalFormatting>
  <conditionalFormatting sqref="C2:C10">
    <cfRule type="dataBar" priority="1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{D3F85F59-7CF9-4B19-A947-ACD2611EFBB5}</x14:id>
        </ext>
      </extLst>
    </cfRule>
  </conditionalFormatting>
  <conditionalFormatting sqref="C14:C22">
    <cfRule type="dataBar" priority="10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{C9BFE87D-04D2-43A7-BC1A-F577E0169C6B}</x14:id>
        </ext>
      </extLst>
    </cfRule>
  </conditionalFormatting>
  <conditionalFormatting sqref="E14:E22">
    <cfRule type="dataBar" priority="10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{F7E2B01A-0FA9-41A8-8721-E444FA5B1AD4}</x14:id>
        </ext>
      </extLst>
    </cfRule>
  </conditionalFormatting>
  <conditionalFormatting sqref="F2:F10">
    <cfRule type="cellIs" dxfId="5" priority="10" operator="greaterThanOrEqual">
      <formula>0</formula>
    </cfRule>
    <cfRule type="cellIs" dxfId="4" priority="11" operator="lessThan">
      <formula>0</formula>
    </cfRule>
  </conditionalFormatting>
  <conditionalFormatting sqref="F14:F18">
    <cfRule type="dataBar" priority="10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{49971D0B-D679-4370-9C23-7F9841B38CCC}</x14:id>
        </ext>
      </extLst>
    </cfRule>
  </conditionalFormatting>
  <conditionalFormatting sqref="F19">
    <cfRule type="dataBar" priority="14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{C980F3DD-2A31-492A-A48F-508AC1799184}</x14:id>
        </ext>
      </extLst>
    </cfRule>
  </conditionalFormatting>
  <conditionalFormatting sqref="F20:F2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{55AB2D9B-3020-48B2-A256-E2B011334014}</x14:id>
        </ext>
      </extLst>
    </cfRule>
  </conditionalFormatting>
  <conditionalFormatting sqref="G14:G22">
    <cfRule type="dataBar" priority="10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{9D660F82-C91A-4349-A048-7312AE54E325}</x14:id>
        </ext>
      </extLst>
    </cfRule>
  </conditionalFormatting>
  <conditionalFormatting sqref="H14:H22">
    <cfRule type="dataBar" priority="10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{A613C027-17F2-4781-8BF6-C0ECBEED36B5}</x14:id>
        </ext>
      </extLst>
    </cfRule>
  </conditionalFormatting>
  <conditionalFormatting sqref="I14:I22">
    <cfRule type="dataBar" priority="10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{70F06AF3-56A9-41EB-9B06-4A5F776543BF}</x14:id>
        </ext>
      </extLst>
    </cfRule>
  </conditionalFormatting>
  <hyperlinks>
    <hyperlink ref="I1" location="CARTEIRA!A1" display="CARTEIRAS" xr:uid="{00000000-0004-0000-3000-000000000000}"/>
    <hyperlink ref="A2" location="BRCR11!A1" display="BRCR11!A1" xr:uid="{00000000-0004-0000-3000-000001000000}"/>
    <hyperlink ref="A3" location="BCFF11!A1" display="BCFF11!A1" xr:uid="{00000000-0004-0000-3000-000002000000}"/>
    <hyperlink ref="A4" location="XPLG11!A1" display="XPLG11!A1" xr:uid="{00000000-0004-0000-3000-000003000000}"/>
    <hyperlink ref="A5" location="KNRI11!A1" display="KNRI11!A1" xr:uid="{00000000-0004-0000-3000-000004000000}"/>
    <hyperlink ref="A6" location="XPML11!A1" display="XPML11!A1" xr:uid="{00000000-0004-0000-3000-000005000000}"/>
    <hyperlink ref="D25" location="KNRI11!A1" display="KNRI11!A1" xr:uid="{00000000-0004-0000-3000-000006000000}"/>
    <hyperlink ref="E25" location="XPML11!A1" display="XPML11!A1" xr:uid="{00000000-0004-0000-3000-000007000000}"/>
  </hyperlink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6D003EB-6CA7-4209-BD87-87EC1A9C29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B2:B6</xm:sqref>
        </x14:conditionalFormatting>
        <x14:conditionalFormatting xmlns:xm="http://schemas.microsoft.com/office/excel/2006/main">
          <x14:cfRule type="dataBar" id="{DD8B7597-17B4-4FEA-A0C9-1D1CDC800E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B7:B10</xm:sqref>
        </x14:conditionalFormatting>
        <x14:conditionalFormatting xmlns:xm="http://schemas.microsoft.com/office/excel/2006/main">
          <x14:cfRule type="dataBar" id="{A726CDC2-F3B0-4A62-BFB0-825F01EC95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B14:B22</xm:sqref>
        </x14:conditionalFormatting>
        <x14:conditionalFormatting xmlns:xm="http://schemas.microsoft.com/office/excel/2006/main">
          <x14:cfRule type="dataBar" id="{D3F85F59-7CF9-4B19-A947-ACD2611EFB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C2:C10</xm:sqref>
        </x14:conditionalFormatting>
        <x14:conditionalFormatting xmlns:xm="http://schemas.microsoft.com/office/excel/2006/main">
          <x14:cfRule type="dataBar" id="{C9BFE87D-04D2-43A7-BC1A-F577E0169C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C14:C22</xm:sqref>
        </x14:conditionalFormatting>
        <x14:conditionalFormatting xmlns:xm="http://schemas.microsoft.com/office/excel/2006/main">
          <x14:cfRule type="dataBar" id="{F7E2B01A-0FA9-41A8-8721-E444FA5B1A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E14:E22</xm:sqref>
        </x14:conditionalFormatting>
        <x14:conditionalFormatting xmlns:xm="http://schemas.microsoft.com/office/excel/2006/main">
          <x14:cfRule type="dataBar" id="{49971D0B-D679-4370-9C23-7F9841B38C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F14:F18</xm:sqref>
        </x14:conditionalFormatting>
        <x14:conditionalFormatting xmlns:xm="http://schemas.microsoft.com/office/excel/2006/main">
          <x14:cfRule type="dataBar" id="{C980F3DD-2A31-492A-A48F-508AC17991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F19</xm:sqref>
        </x14:conditionalFormatting>
        <x14:conditionalFormatting xmlns:xm="http://schemas.microsoft.com/office/excel/2006/main">
          <x14:cfRule type="dataBar" id="{55AB2D9B-3020-48B2-A256-E2B0113340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F20:F22</xm:sqref>
        </x14:conditionalFormatting>
        <x14:conditionalFormatting xmlns:xm="http://schemas.microsoft.com/office/excel/2006/main">
          <x14:cfRule type="dataBar" id="{9D660F82-C91A-4349-A048-7312AE54E3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G14:G22</xm:sqref>
        </x14:conditionalFormatting>
        <x14:conditionalFormatting xmlns:xm="http://schemas.microsoft.com/office/excel/2006/main">
          <x14:cfRule type="dataBar" id="{A613C027-17F2-4781-8BF6-C0ECBEED36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H14:H22</xm:sqref>
        </x14:conditionalFormatting>
        <x14:conditionalFormatting xmlns:xm="http://schemas.microsoft.com/office/excel/2006/main">
          <x14:cfRule type="dataBar" id="{70F06AF3-56A9-41EB-9B06-4A5F776543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I14:I22</xm:sqref>
        </x14:conditionalFormatting>
      </x14:conditionalFormattings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Planilha44">
    <tabColor theme="9" tint="0.59999389629810485"/>
  </sheetPr>
  <dimension ref="A1:N571"/>
  <sheetViews>
    <sheetView zoomScale="64" zoomScaleNormal="64" workbookViewId="0">
      <pane ySplit="2" topLeftCell="A3" activePane="bottomLeft" state="frozen"/>
      <selection pane="bottomLeft" activeCell="A2" sqref="A2:B2"/>
      <selection activeCell="C1" sqref="C1"/>
    </sheetView>
  </sheetViews>
  <sheetFormatPr defaultColWidth="0" defaultRowHeight="15"/>
  <cols>
    <col min="1" max="1" width="12.28515625" style="3" customWidth="1"/>
    <col min="2" max="2" width="16.7109375" style="3" bestFit="1" customWidth="1"/>
    <col min="3" max="3" width="14.85546875" style="345" customWidth="1"/>
    <col min="4" max="4" width="18.85546875" style="11" bestFit="1" customWidth="1"/>
    <col min="5" max="5" width="15.5703125" style="8" customWidth="1"/>
    <col min="6" max="6" width="14.85546875" style="8" customWidth="1"/>
    <col min="7" max="7" width="15.85546875" style="16" customWidth="1"/>
    <col min="8" max="8" width="9.140625" style="3" customWidth="1"/>
    <col min="9" max="9" width="10.140625" style="3" bestFit="1" customWidth="1"/>
    <col min="10" max="10" width="9.140625" style="3" customWidth="1"/>
    <col min="11" max="11" width="17.85546875" style="3" bestFit="1" customWidth="1"/>
    <col min="12" max="12" width="21.42578125" style="3" customWidth="1"/>
    <col min="13" max="13" width="14.42578125" style="3" bestFit="1" customWidth="1"/>
    <col min="14" max="14" width="12.28515625" style="3" customWidth="1"/>
    <col min="15" max="16384" width="9.140625" style="3" hidden="1"/>
  </cols>
  <sheetData>
    <row r="1" spans="1:13">
      <c r="A1" s="722" t="s">
        <v>303</v>
      </c>
      <c r="B1" s="722"/>
      <c r="C1" s="340"/>
      <c r="D1" s="10"/>
      <c r="E1" s="9"/>
      <c r="F1" s="9"/>
      <c r="K1" s="7" t="s">
        <v>17</v>
      </c>
      <c r="L1" s="7" t="s">
        <v>328</v>
      </c>
    </row>
    <row r="2" spans="1:13">
      <c r="A2" s="722" t="s">
        <v>329</v>
      </c>
      <c r="B2" s="722"/>
      <c r="C2" s="341" t="s">
        <v>311</v>
      </c>
      <c r="D2" s="6" t="s">
        <v>330</v>
      </c>
      <c r="E2" s="7" t="s">
        <v>17</v>
      </c>
      <c r="F2" s="7" t="s">
        <v>331</v>
      </c>
      <c r="G2" s="27" t="s">
        <v>26</v>
      </c>
      <c r="K2" s="24">
        <f>SUM(E8:E46)</f>
        <v>3182.08</v>
      </c>
      <c r="L2" s="24">
        <f>SUM(F8:F46)</f>
        <v>1577.9</v>
      </c>
      <c r="M2" s="14"/>
    </row>
    <row r="3" spans="1:13">
      <c r="B3" s="20" t="s">
        <v>332</v>
      </c>
      <c r="C3" s="342"/>
      <c r="D3" s="11">
        <v>0</v>
      </c>
      <c r="E3" s="8">
        <v>0</v>
      </c>
      <c r="F3" s="8">
        <v>18.010000000000002</v>
      </c>
      <c r="G3" s="26">
        <f t="shared" ref="G3:G10" si="0">SUM(E3:F3)</f>
        <v>18.010000000000002</v>
      </c>
    </row>
    <row r="4" spans="1:13">
      <c r="B4" s="20" t="s">
        <v>332</v>
      </c>
      <c r="C4" s="342"/>
      <c r="D4" s="45">
        <v>0</v>
      </c>
      <c r="E4" s="8">
        <v>21.67</v>
      </c>
      <c r="F4" s="8">
        <v>32.26</v>
      </c>
      <c r="G4" s="26">
        <f t="shared" si="0"/>
        <v>53.93</v>
      </c>
      <c r="K4" s="12"/>
      <c r="L4" s="12"/>
    </row>
    <row r="5" spans="1:13">
      <c r="B5" s="20" t="s">
        <v>332</v>
      </c>
      <c r="C5" s="342"/>
      <c r="D5" s="45">
        <v>0</v>
      </c>
      <c r="E5" s="18">
        <v>3.97</v>
      </c>
      <c r="F5" s="18">
        <v>0</v>
      </c>
      <c r="G5" s="26">
        <f t="shared" si="0"/>
        <v>3.97</v>
      </c>
      <c r="K5" s="12"/>
      <c r="L5" s="12"/>
    </row>
    <row r="6" spans="1:13">
      <c r="B6" s="20" t="s">
        <v>332</v>
      </c>
      <c r="C6" s="342"/>
      <c r="D6" s="45">
        <v>0</v>
      </c>
      <c r="E6" s="8">
        <v>0.36</v>
      </c>
      <c r="F6" s="8">
        <v>0</v>
      </c>
      <c r="G6" s="26">
        <f t="shared" si="0"/>
        <v>0.36</v>
      </c>
      <c r="K6" s="12"/>
      <c r="L6" s="12"/>
    </row>
    <row r="7" spans="1:13">
      <c r="B7" s="20" t="s">
        <v>332</v>
      </c>
      <c r="C7" s="342"/>
      <c r="D7" s="11">
        <v>0</v>
      </c>
      <c r="E7" s="8">
        <v>0.12</v>
      </c>
      <c r="F7" s="8">
        <v>0.17</v>
      </c>
      <c r="G7" s="26">
        <f t="shared" si="0"/>
        <v>0.29000000000000004</v>
      </c>
      <c r="K7" s="12"/>
      <c r="L7" s="12"/>
    </row>
    <row r="8" spans="1:13">
      <c r="B8" s="20" t="s">
        <v>332</v>
      </c>
      <c r="C8" s="342"/>
      <c r="D8" s="11">
        <v>0</v>
      </c>
      <c r="E8" s="8">
        <v>63.19</v>
      </c>
      <c r="F8" s="8">
        <v>17.46</v>
      </c>
      <c r="G8" s="26">
        <f t="shared" si="0"/>
        <v>80.650000000000006</v>
      </c>
      <c r="K8" s="12"/>
      <c r="L8" s="12"/>
    </row>
    <row r="9" spans="1:13">
      <c r="B9" s="20" t="s">
        <v>332</v>
      </c>
      <c r="C9" s="342"/>
      <c r="D9" s="11">
        <v>0</v>
      </c>
      <c r="E9" s="8">
        <v>0</v>
      </c>
      <c r="F9" s="8">
        <v>1.45</v>
      </c>
      <c r="G9" s="26">
        <f t="shared" si="0"/>
        <v>1.45</v>
      </c>
    </row>
    <row r="10" spans="1:13">
      <c r="B10" s="20" t="s">
        <v>332</v>
      </c>
      <c r="C10" s="342"/>
      <c r="D10" s="11">
        <v>0</v>
      </c>
      <c r="E10" s="8">
        <v>69.62</v>
      </c>
      <c r="F10" s="8">
        <v>0</v>
      </c>
      <c r="G10" s="26">
        <f t="shared" si="0"/>
        <v>69.62</v>
      </c>
      <c r="K10" s="12"/>
      <c r="L10" s="12"/>
    </row>
    <row r="11" spans="1:13">
      <c r="B11" s="20"/>
      <c r="C11" s="343" t="str">
        <f>(ABEV3!B3)</f>
        <v>ABEV3*</v>
      </c>
      <c r="D11" s="11">
        <f>(ABEV3!D37)</f>
        <v>200</v>
      </c>
      <c r="E11" s="8">
        <f>(ABEV3!W38)</f>
        <v>60.419999999999995</v>
      </c>
      <c r="F11" s="8">
        <f>(ABEV3!Z38)</f>
        <v>330.89</v>
      </c>
      <c r="G11" s="26">
        <f>E11+F11</f>
        <v>391.31</v>
      </c>
    </row>
    <row r="12" spans="1:13">
      <c r="B12" s="20"/>
      <c r="C12" s="343" t="str">
        <f>(CAML3!B3)</f>
        <v>CAML3</v>
      </c>
      <c r="D12" s="11">
        <f>(CAML3!D37)</f>
        <v>20</v>
      </c>
      <c r="E12" s="8">
        <f>(CAML3!W38)</f>
        <v>9.82</v>
      </c>
      <c r="F12" s="8">
        <f>(CAML3!Z38)</f>
        <v>15.700000000000001</v>
      </c>
      <c r="G12" s="26">
        <f t="shared" ref="G12:G46" si="1">E12+F12</f>
        <v>25.520000000000003</v>
      </c>
    </row>
    <row r="13" spans="1:13">
      <c r="B13" s="20"/>
      <c r="C13" s="343" t="str">
        <f>(MDIA3!B3)</f>
        <v>MDIA3</v>
      </c>
      <c r="D13" s="11">
        <f>(MDIA3!D37)</f>
        <v>27</v>
      </c>
      <c r="E13" s="8">
        <f>(MDIA3!W38)</f>
        <v>0</v>
      </c>
      <c r="F13" s="8">
        <f>(MDIA3!Z38)</f>
        <v>47.29999999999999</v>
      </c>
      <c r="G13" s="26">
        <f t="shared" si="1"/>
        <v>47.29999999999999</v>
      </c>
    </row>
    <row r="14" spans="1:13">
      <c r="B14" s="20"/>
      <c r="C14" s="343" t="s">
        <v>37</v>
      </c>
      <c r="D14" s="11">
        <f>MRFG3!D37</f>
        <v>150</v>
      </c>
      <c r="E14" s="8">
        <f>MRFG3!W38</f>
        <v>256.52999999999997</v>
      </c>
      <c r="F14" s="8">
        <f>MRFG3!Z38</f>
        <v>0</v>
      </c>
      <c r="G14" s="26">
        <f t="shared" si="1"/>
        <v>256.52999999999997</v>
      </c>
    </row>
    <row r="15" spans="1:13">
      <c r="B15" s="20"/>
      <c r="C15" s="343" t="s">
        <v>39</v>
      </c>
      <c r="D15" s="11">
        <f>SMTO3!D37</f>
        <v>7</v>
      </c>
      <c r="E15" s="8">
        <f>SMTO3!W38</f>
        <v>10.219999999999999</v>
      </c>
      <c r="F15" s="8">
        <f>SMTO3!Z38</f>
        <v>5.27</v>
      </c>
      <c r="G15" s="26">
        <f t="shared" si="1"/>
        <v>15.489999999999998</v>
      </c>
    </row>
    <row r="16" spans="1:13">
      <c r="B16" s="17"/>
      <c r="C16" s="343" t="s">
        <v>41</v>
      </c>
      <c r="D16" s="11">
        <f>KEPL3!D37</f>
        <v>37</v>
      </c>
      <c r="E16" s="8">
        <f>KEPL3!W38</f>
        <v>121.19000000000001</v>
      </c>
      <c r="F16" s="8">
        <f>KEPL3!Z38</f>
        <v>14.87</v>
      </c>
      <c r="G16" s="26">
        <f t="shared" si="1"/>
        <v>136.06</v>
      </c>
    </row>
    <row r="17" spans="2:13">
      <c r="B17" s="17"/>
      <c r="C17" s="343" t="str">
        <f>(CARTEIRA!C8)</f>
        <v>AGRO3.SA*</v>
      </c>
      <c r="D17" s="11">
        <f>(CARTEIRA!D8)</f>
        <v>4</v>
      </c>
      <c r="E17" s="8">
        <f>(AGRO3!W38)</f>
        <v>44.33</v>
      </c>
      <c r="F17" s="8">
        <f>(AGRO3!Z38)</f>
        <v>0</v>
      </c>
      <c r="G17" s="26">
        <f t="shared" si="1"/>
        <v>44.33</v>
      </c>
    </row>
    <row r="18" spans="2:13">
      <c r="B18" s="17"/>
      <c r="C18" s="343" t="str">
        <f>(SLCE3!B3)</f>
        <v>SLCE3</v>
      </c>
      <c r="D18" s="11">
        <f>(SLCE3!D37)</f>
        <v>8</v>
      </c>
      <c r="E18" s="8">
        <f>(SLCE3!W38)</f>
        <v>34.39</v>
      </c>
      <c r="F18" s="8">
        <f>(SLCE3!Z38)</f>
        <v>36.669999999999995</v>
      </c>
      <c r="G18" s="26">
        <f t="shared" si="1"/>
        <v>71.06</v>
      </c>
    </row>
    <row r="19" spans="2:13">
      <c r="B19" s="17"/>
      <c r="C19" s="343" t="str">
        <f>(ITUB4!B3)</f>
        <v>ITUB4*</v>
      </c>
      <c r="D19" s="21">
        <f>(ITUB4!D37)</f>
        <v>20</v>
      </c>
      <c r="E19" s="23">
        <f>(ITUB4!W38)</f>
        <v>82.839999999999989</v>
      </c>
      <c r="F19" s="23">
        <f>(ITUB4!Z55)</f>
        <v>42</v>
      </c>
      <c r="G19" s="26">
        <f t="shared" si="1"/>
        <v>124.83999999999999</v>
      </c>
    </row>
    <row r="20" spans="2:13">
      <c r="B20" s="17"/>
      <c r="C20" s="343" t="str">
        <f>(BBDC4!B3)</f>
        <v>BBDC4*</v>
      </c>
      <c r="D20" s="21">
        <f>(BBDC4!D37)</f>
        <v>42</v>
      </c>
      <c r="E20" s="23">
        <f>(BBDC4!W38)</f>
        <v>4.4400000000000004</v>
      </c>
      <c r="F20" s="23">
        <f>(BBDC4!Z54)</f>
        <v>46.789999999999985</v>
      </c>
      <c r="G20" s="26">
        <f t="shared" si="1"/>
        <v>51.229999999999983</v>
      </c>
    </row>
    <row r="21" spans="2:13">
      <c r="B21" s="17"/>
      <c r="C21" s="343" t="str">
        <f>(ITSA4!B3)</f>
        <v>ITSA4*</v>
      </c>
      <c r="D21" s="11">
        <f>(ITSA4!D37)</f>
        <v>400</v>
      </c>
      <c r="E21" s="8">
        <f>(ITSA4!W38)</f>
        <v>130.87</v>
      </c>
      <c r="F21" s="8">
        <f>(ITSA4!Z39)</f>
        <v>469.21</v>
      </c>
      <c r="G21" s="26">
        <f t="shared" si="1"/>
        <v>600.07999999999993</v>
      </c>
    </row>
    <row r="22" spans="2:13">
      <c r="B22" s="17"/>
      <c r="C22" s="343" t="s">
        <v>62</v>
      </c>
      <c r="D22" s="11">
        <f>FLRY3!D37</f>
        <v>6</v>
      </c>
      <c r="E22" s="8">
        <f>FLRY3!W38</f>
        <v>5.41</v>
      </c>
      <c r="F22" s="8">
        <f>FLRY3!Z38</f>
        <v>7.2700000000000005</v>
      </c>
      <c r="G22" s="26">
        <f t="shared" si="1"/>
        <v>12.68</v>
      </c>
    </row>
    <row r="23" spans="2:13">
      <c r="B23" s="19"/>
      <c r="C23" s="343" t="str">
        <f>(ODPV3!B3)</f>
        <v>ODPV3</v>
      </c>
      <c r="D23" s="11">
        <f>(ODPV3!D37)</f>
        <v>100</v>
      </c>
      <c r="E23" s="8">
        <f>(ODPV3!W38)</f>
        <v>70</v>
      </c>
      <c r="F23" s="8">
        <f>(ODPV3!Z38)</f>
        <v>35.910000000000004</v>
      </c>
      <c r="G23" s="26">
        <f t="shared" si="1"/>
        <v>105.91</v>
      </c>
    </row>
    <row r="24" spans="2:13">
      <c r="B24" s="20"/>
      <c r="C24" s="343" t="str">
        <f>(TAEE4!B3)</f>
        <v>TAEE4</v>
      </c>
      <c r="D24" s="11">
        <f>(TAEE4!D37)</f>
        <v>15</v>
      </c>
      <c r="E24" s="8">
        <f>(TAEE4!W39)</f>
        <v>16.060000000000002</v>
      </c>
      <c r="F24" s="8">
        <f>(TAEE4!Z38)</f>
        <v>5.4600000000000009</v>
      </c>
      <c r="G24" s="26">
        <f t="shared" si="1"/>
        <v>21.520000000000003</v>
      </c>
    </row>
    <row r="25" spans="2:13">
      <c r="B25" s="19"/>
      <c r="C25" s="343" t="str">
        <f>(ALUP4!B3)</f>
        <v>ALUP4</v>
      </c>
      <c r="D25" s="11">
        <f>(ALUP4!D37)</f>
        <v>10</v>
      </c>
      <c r="E25" s="8">
        <f>(ALUP4!W38)</f>
        <v>12.22</v>
      </c>
      <c r="F25" s="8">
        <f>(ALUP4!Z38)</f>
        <v>3.92</v>
      </c>
      <c r="G25" s="26">
        <f t="shared" si="1"/>
        <v>16.14</v>
      </c>
      <c r="K25" s="24"/>
      <c r="L25" s="24"/>
      <c r="M25" s="25"/>
    </row>
    <row r="26" spans="2:13">
      <c r="B26" s="19"/>
      <c r="C26" s="343" t="str">
        <f>(AESB3!B3)</f>
        <v>AESB3</v>
      </c>
      <c r="D26" s="11">
        <f>(AESB3!D37)</f>
        <v>145</v>
      </c>
      <c r="E26" s="8">
        <f>(AESB3!W38)</f>
        <v>148.04000000000002</v>
      </c>
      <c r="F26" s="8">
        <f>(AESB3!Z38)</f>
        <v>18.899999999999999</v>
      </c>
      <c r="G26" s="26">
        <f t="shared" si="1"/>
        <v>166.94000000000003</v>
      </c>
    </row>
    <row r="27" spans="2:13">
      <c r="B27" s="17"/>
      <c r="C27" s="343" t="e">
        <f>(CARTEIRA!#REF!)</f>
        <v>#REF!</v>
      </c>
      <c r="D27" s="11" t="e">
        <f>(CARTEIRA!#REF!)</f>
        <v>#REF!</v>
      </c>
      <c r="E27" s="8">
        <f>(ENBR3!W38)</f>
        <v>153.52000000000001</v>
      </c>
      <c r="F27" s="8">
        <f>(ENBR3!Z38)</f>
        <v>117.94</v>
      </c>
      <c r="G27" s="26">
        <f t="shared" si="1"/>
        <v>271.46000000000004</v>
      </c>
    </row>
    <row r="28" spans="2:13">
      <c r="B28" s="20"/>
      <c r="C28" s="343" t="str">
        <f>(EGIE3!B3)</f>
        <v>EGIE3</v>
      </c>
      <c r="D28" s="11">
        <f>(EGIE3!D37)</f>
        <v>4</v>
      </c>
      <c r="E28" s="8">
        <f>(EGIE3!W39)</f>
        <v>29.31</v>
      </c>
      <c r="F28" s="8">
        <f>(EGIE3!Z39)</f>
        <v>1.72</v>
      </c>
      <c r="G28" s="26">
        <f t="shared" si="1"/>
        <v>31.029999999999998</v>
      </c>
    </row>
    <row r="29" spans="2:13">
      <c r="B29" s="19"/>
      <c r="C29" s="343" t="str">
        <f>(SAPR4!B3)</f>
        <v>SAPR4</v>
      </c>
      <c r="D29" s="11">
        <f>(SAPR4!D39)</f>
        <v>140</v>
      </c>
      <c r="E29" s="8">
        <f>(SAPR4!W38)</f>
        <v>1.44</v>
      </c>
      <c r="F29" s="8">
        <f>(SAPR4!Z38)</f>
        <v>69.610000000000014</v>
      </c>
      <c r="G29" s="26">
        <f t="shared" si="1"/>
        <v>71.050000000000011</v>
      </c>
    </row>
    <row r="30" spans="2:13">
      <c r="B30" s="19"/>
      <c r="C30" s="343" t="str">
        <f>SBSP3!B3</f>
        <v>SBSP3</v>
      </c>
      <c r="D30" s="11">
        <f>(SBSP3!D37)</f>
        <v>6</v>
      </c>
      <c r="E30" s="8">
        <f>(SBSP3!W38)</f>
        <v>0</v>
      </c>
      <c r="F30" s="8">
        <f>(SBSP3!Z38)</f>
        <v>11.32</v>
      </c>
      <c r="G30" s="26">
        <f t="shared" si="1"/>
        <v>11.32</v>
      </c>
    </row>
    <row r="31" spans="2:13">
      <c r="B31" s="19"/>
      <c r="C31" s="343" t="str">
        <f>(WEGE3!B3)</f>
        <v>WEGE3</v>
      </c>
      <c r="D31" s="21">
        <f>(WEGE3!D37)</f>
        <v>16</v>
      </c>
      <c r="E31" s="8">
        <f>(WEGE3!W39)</f>
        <v>14.02</v>
      </c>
      <c r="F31" s="8">
        <f>(WEGE3!Z39)</f>
        <v>4.9700000000000006</v>
      </c>
      <c r="G31" s="26">
        <f t="shared" si="1"/>
        <v>18.990000000000002</v>
      </c>
    </row>
    <row r="32" spans="2:13">
      <c r="B32" s="19"/>
      <c r="C32" s="343" t="str">
        <f>(CMIN3!B3)</f>
        <v>CMIN3</v>
      </c>
      <c r="D32" s="21">
        <f>(CMIN3!D37)</f>
        <v>60</v>
      </c>
      <c r="E32" s="8">
        <f>(CMIN3!W38)</f>
        <v>63.64</v>
      </c>
      <c r="F32" s="8">
        <f>(CMIN3!Z38)</f>
        <v>11.219999999999999</v>
      </c>
      <c r="G32" s="26">
        <f t="shared" si="1"/>
        <v>74.86</v>
      </c>
    </row>
    <row r="33" spans="1:13">
      <c r="C33" s="343" t="str">
        <f>(PMAM3!B3)</f>
        <v>PMAM3</v>
      </c>
      <c r="D33" s="11">
        <f>(PMAM3!D37)</f>
        <v>132</v>
      </c>
      <c r="E33" s="8">
        <f>(PMAM3!X38)</f>
        <v>0</v>
      </c>
      <c r="F33" s="8">
        <f>(PMAM3!Z38)</f>
        <v>0</v>
      </c>
      <c r="G33" s="26">
        <f t="shared" si="1"/>
        <v>0</v>
      </c>
    </row>
    <row r="34" spans="1:13" ht="16.5">
      <c r="C34" s="343" t="str">
        <f>VALE3!B3</f>
        <v>VALE3</v>
      </c>
      <c r="D34" s="11">
        <f>VALE3!D37</f>
        <v>2</v>
      </c>
      <c r="E34" s="8">
        <f>VALE3!V37</f>
        <v>3.13</v>
      </c>
      <c r="F34" s="8">
        <f>VALE3!Y38</f>
        <v>1.31</v>
      </c>
      <c r="G34" s="26">
        <f t="shared" si="1"/>
        <v>4.4399999999999995</v>
      </c>
    </row>
    <row r="35" spans="1:13" ht="16.5">
      <c r="A35" s="3" t="s">
        <v>94</v>
      </c>
      <c r="C35" s="343" t="str">
        <f>(VIVT3!B3)</f>
        <v>VIVT3</v>
      </c>
      <c r="D35" s="11">
        <f>(VIVT3!D37)</f>
        <v>12</v>
      </c>
      <c r="E35" s="8">
        <f>(VIVT3!W38)</f>
        <v>12.419999999999998</v>
      </c>
      <c r="F35" s="8">
        <f>(VIVT3!Z38)</f>
        <v>3.3</v>
      </c>
      <c r="G35" s="26">
        <f t="shared" si="1"/>
        <v>15.719999999999999</v>
      </c>
      <c r="L35"/>
    </row>
    <row r="36" spans="1:13" ht="16.5">
      <c r="C36" s="343" t="str">
        <f>(TGMA3!B3)</f>
        <v>TGMA3</v>
      </c>
      <c r="D36" s="11">
        <f>(TGMA3!D37)</f>
        <v>40</v>
      </c>
      <c r="E36" s="8">
        <f>(TGMA3!W39)</f>
        <v>42.300000000000004</v>
      </c>
      <c r="F36" s="8">
        <f>(TGMA3!Z39)</f>
        <v>11.879999999999999</v>
      </c>
      <c r="G36" s="26">
        <f t="shared" si="1"/>
        <v>54.180000000000007</v>
      </c>
    </row>
    <row r="37" spans="1:13" ht="16.5">
      <c r="B37" s="19"/>
      <c r="C37" s="343" t="str">
        <f>(JSLG3!B3)</f>
        <v>JSLG3</v>
      </c>
      <c r="D37" s="11">
        <f>(JSLG3!D37)</f>
        <v>20</v>
      </c>
      <c r="E37" s="8">
        <f>(JSLG3!W38)</f>
        <v>2.16</v>
      </c>
      <c r="F37" s="8">
        <f>(JSLG3!Z38)</f>
        <v>5.14</v>
      </c>
      <c r="G37" s="26">
        <f t="shared" si="1"/>
        <v>7.3</v>
      </c>
    </row>
    <row r="38" spans="1:13" ht="16.5">
      <c r="B38" s="19"/>
      <c r="C38" s="343" t="str">
        <f>(STBP3!B3)</f>
        <v>STBP3</v>
      </c>
      <c r="D38" s="11">
        <f>(STBP3!D37)</f>
        <v>580</v>
      </c>
      <c r="E38" s="8">
        <f>(STBP3!W38)</f>
        <v>472.47999999999996</v>
      </c>
      <c r="F38" s="8">
        <f>(STBP3!Z38)</f>
        <v>82.070000000000007</v>
      </c>
      <c r="G38" s="26">
        <f t="shared" si="1"/>
        <v>554.54999999999995</v>
      </c>
    </row>
    <row r="39" spans="1:13" ht="16.5">
      <c r="B39" s="20"/>
      <c r="C39" s="343" t="str">
        <f>CARTEIRA!C28</f>
        <v>BBSE3.SA</v>
      </c>
      <c r="D39" s="11">
        <f>CARTEIRA!D28</f>
        <v>6</v>
      </c>
      <c r="E39" s="8">
        <f>BBSE3!W39</f>
        <v>15.38</v>
      </c>
      <c r="F39" s="8">
        <f>BBSE3!Z38</f>
        <v>0.06</v>
      </c>
      <c r="G39" s="26">
        <f t="shared" si="1"/>
        <v>15.440000000000001</v>
      </c>
    </row>
    <row r="40" spans="1:13" ht="16.5">
      <c r="B40" s="20"/>
      <c r="C40" s="343" t="str">
        <f>(IRBR3!B3)</f>
        <v>IRBR3</v>
      </c>
      <c r="D40" s="11">
        <f>(IRBR3!D35)</f>
        <v>12</v>
      </c>
      <c r="E40" s="8">
        <f>(IRBR3!W38)</f>
        <v>7.0000000000000007E-2</v>
      </c>
      <c r="F40" s="8">
        <f>(IRBR3!Z38)</f>
        <v>20.05</v>
      </c>
      <c r="G40" s="26">
        <f t="shared" si="1"/>
        <v>20.12</v>
      </c>
    </row>
    <row r="41" spans="1:13" ht="16.5">
      <c r="B41" s="19"/>
      <c r="C41" s="343" t="str">
        <f>(EZTC3!B3)</f>
        <v>EZTC3</v>
      </c>
      <c r="D41" s="11">
        <f>(EZTC3!D37)</f>
        <v>43</v>
      </c>
      <c r="E41" s="8">
        <f>(EZTC3!W39)</f>
        <v>23.72</v>
      </c>
      <c r="F41" s="8">
        <f>(EZTC3!Z38)</f>
        <v>0</v>
      </c>
      <c r="G41" s="26">
        <f t="shared" si="1"/>
        <v>23.72</v>
      </c>
    </row>
    <row r="42" spans="1:13" ht="16.5">
      <c r="B42" s="15"/>
      <c r="C42" s="343" t="str">
        <f>(TCSA3!B3)</f>
        <v>TCSA3</v>
      </c>
      <c r="D42" s="11">
        <f>(TCSA3!D37)</f>
        <v>280</v>
      </c>
      <c r="E42" s="18">
        <f>(TCSA3!W38)</f>
        <v>0</v>
      </c>
      <c r="F42" s="18">
        <f>(TCSA3!Z38)</f>
        <v>0</v>
      </c>
      <c r="G42" s="26">
        <f t="shared" si="1"/>
        <v>0</v>
      </c>
    </row>
    <row r="43" spans="1:13" ht="16.5">
      <c r="B43" s="19"/>
      <c r="C43" s="343" t="str">
        <f>(MRVE3!B3)</f>
        <v>MRVE3*</v>
      </c>
      <c r="D43" s="11">
        <f>(MRVE3!D37)</f>
        <v>36</v>
      </c>
      <c r="E43" s="8">
        <f>(MRVE3!W37)</f>
        <v>23.830000000000002</v>
      </c>
      <c r="F43" s="8">
        <f>(MRVE3!Z38)</f>
        <v>0.21</v>
      </c>
      <c r="G43" s="26">
        <f t="shared" si="1"/>
        <v>24.040000000000003</v>
      </c>
    </row>
    <row r="44" spans="1:13" ht="16.5">
      <c r="B44" s="19"/>
      <c r="C44" s="343" t="str">
        <f>(SYNE3!B3)</f>
        <v>SYNE3</v>
      </c>
      <c r="D44" s="11">
        <f>SYNE3!D37</f>
        <v>130</v>
      </c>
      <c r="E44" s="8">
        <f>SYNE3!W38</f>
        <v>871.29</v>
      </c>
      <c r="F44" s="8">
        <f>SYNE3!Z38</f>
        <v>0</v>
      </c>
      <c r="G44" s="26">
        <f t="shared" si="1"/>
        <v>871.29</v>
      </c>
    </row>
    <row r="45" spans="1:13" ht="16.5">
      <c r="B45" s="19"/>
      <c r="C45" s="343" t="str">
        <f>(COGN3!B3)</f>
        <v>COGN3</v>
      </c>
      <c r="D45" s="11">
        <f>(COGN3!D37)</f>
        <v>220</v>
      </c>
      <c r="E45" s="8">
        <f>(COGN3!W38)</f>
        <v>0</v>
      </c>
      <c r="F45" s="8">
        <f>(COGN3!Z38)</f>
        <v>0</v>
      </c>
      <c r="G45" s="26">
        <f t="shared" si="1"/>
        <v>0</v>
      </c>
    </row>
    <row r="46" spans="1:13" ht="16.5">
      <c r="B46" s="17"/>
      <c r="C46" s="343" t="str">
        <f>(GRND3!B3)</f>
        <v>GRND3</v>
      </c>
      <c r="D46" s="11">
        <f>(GRND3!D37)</f>
        <v>140</v>
      </c>
      <c r="E46" s="8">
        <f>(GRND3!W38)</f>
        <v>313.77999999999997</v>
      </c>
      <c r="F46" s="8">
        <f>(GRND3!Z38)</f>
        <v>138.03</v>
      </c>
      <c r="G46" s="26">
        <f t="shared" si="1"/>
        <v>451.80999999999995</v>
      </c>
    </row>
    <row r="47" spans="1:13" ht="16.5">
      <c r="B47" s="19"/>
      <c r="C47" s="343" t="str">
        <f>(IVVB11!B3)</f>
        <v>IVVB11</v>
      </c>
      <c r="D47" s="11">
        <f>(IVVB11!D37)</f>
        <v>1</v>
      </c>
      <c r="E47" s="725">
        <f>(IVVB11!W38)</f>
        <v>0</v>
      </c>
      <c r="F47" s="726"/>
      <c r="G47" s="26"/>
    </row>
    <row r="48" spans="1:13" ht="16.5">
      <c r="B48" s="19"/>
      <c r="C48" s="343" t="str">
        <f>(BRCR11!B3)</f>
        <v>BRCR11</v>
      </c>
      <c r="D48" s="11">
        <f>(BRCR11!D37)</f>
        <v>40</v>
      </c>
      <c r="E48" s="723">
        <f>(BRCR11!W58)</f>
        <v>297.40000000000003</v>
      </c>
      <c r="F48" s="724"/>
      <c r="G48" s="26"/>
      <c r="M48"/>
    </row>
    <row r="49" spans="1:7" ht="16.5">
      <c r="B49" s="15"/>
      <c r="C49" s="343" t="str">
        <f>(BCFF11!B3)</f>
        <v>BCFF11</v>
      </c>
      <c r="D49" s="11">
        <f>(BCFF11!D38)</f>
        <v>330</v>
      </c>
      <c r="E49" s="723">
        <f>(BCFF11!W64)</f>
        <v>800.0999999999998</v>
      </c>
      <c r="F49" s="724"/>
      <c r="G49" s="26"/>
    </row>
    <row r="50" spans="1:7" ht="16.5">
      <c r="B50" s="20"/>
      <c r="C50" s="343" t="str">
        <f>(XPLG11!B3)</f>
        <v>XPLG11</v>
      </c>
      <c r="D50" s="11">
        <f>(XPLG11!D38)</f>
        <v>20</v>
      </c>
      <c r="E50" s="723">
        <f>(XPLG11!W69)</f>
        <v>325.39</v>
      </c>
      <c r="F50" s="724"/>
      <c r="G50" s="26"/>
    </row>
    <row r="51" spans="1:7" ht="16.5">
      <c r="C51" s="343" t="str">
        <f>(KNRI11!B3)</f>
        <v>KNRI11</v>
      </c>
      <c r="D51" s="11">
        <f>(KNRI11!D37)</f>
        <v>7</v>
      </c>
      <c r="E51" s="723">
        <f>(KNRI11!W65)</f>
        <v>95.17000000000003</v>
      </c>
      <c r="F51" s="724"/>
      <c r="G51" s="26"/>
    </row>
    <row r="52" spans="1:7" ht="16.5">
      <c r="B52" s="15"/>
      <c r="C52" s="343" t="str">
        <f>(XPML11!B3)</f>
        <v>XPML11</v>
      </c>
      <c r="D52" s="11">
        <f>(XPML11!D37)</f>
        <v>9</v>
      </c>
      <c r="E52" s="723">
        <f>(XPML11!W64)</f>
        <v>80.269999999999982</v>
      </c>
      <c r="F52" s="724"/>
      <c r="G52" s="26"/>
    </row>
    <row r="53" spans="1:7" ht="16.5">
      <c r="B53" s="19"/>
      <c r="C53" s="343" t="str">
        <f>IRDM11!B3</f>
        <v>IRDM11</v>
      </c>
      <c r="D53" s="11">
        <f>(IRDM11!D39)</f>
        <v>14</v>
      </c>
      <c r="E53" s="723">
        <f>(IRDM11!W50)</f>
        <v>234.42</v>
      </c>
      <c r="F53" s="724"/>
      <c r="G53" s="26"/>
    </row>
    <row r="54" spans="1:7" ht="16.5">
      <c r="B54" s="19"/>
      <c r="C54" s="343" t="str">
        <f>HGLG11!B3</f>
        <v>HGLG11</v>
      </c>
      <c r="D54" s="11">
        <f>HGLG11!D37</f>
        <v>4</v>
      </c>
      <c r="E54" s="723">
        <f>HGLG11!W38</f>
        <v>69.65000000000002</v>
      </c>
      <c r="F54" s="724"/>
    </row>
    <row r="55" spans="1:7" ht="16.5">
      <c r="B55" s="19"/>
      <c r="C55" s="343" t="str">
        <f>VGHF11!B3</f>
        <v>VGHF11</v>
      </c>
      <c r="D55" s="11">
        <f>VGHF11!D37</f>
        <v>94</v>
      </c>
      <c r="E55" s="725">
        <f>VGHF11!W39</f>
        <v>118.28000000000002</v>
      </c>
      <c r="F55" s="726"/>
    </row>
    <row r="56" spans="1:7" ht="16.5">
      <c r="B56" s="19"/>
      <c r="C56" s="343" t="s">
        <v>164</v>
      </c>
      <c r="D56" s="11">
        <f>XPCA11!D37</f>
        <v>95</v>
      </c>
      <c r="E56" s="725">
        <f>XPCA11!V38</f>
        <v>61.31</v>
      </c>
      <c r="F56" s="726"/>
      <c r="G56" s="26"/>
    </row>
    <row r="57" spans="1:7" ht="16.5">
      <c r="B57" s="19"/>
      <c r="C57" s="344">
        <f>COUNTA(C11:C52)</f>
        <v>42</v>
      </c>
      <c r="D57" s="13" t="s">
        <v>333</v>
      </c>
      <c r="E57" s="727">
        <f>SUM(E48:E55)</f>
        <v>2020.68</v>
      </c>
      <c r="F57" s="728"/>
    </row>
    <row r="58" spans="1:7" ht="16.5">
      <c r="B58" s="19"/>
      <c r="C58" s="340"/>
      <c r="D58" s="13" t="s">
        <v>334</v>
      </c>
      <c r="E58" s="727">
        <f>SUM(G3:G46)</f>
        <v>4836.5399999999991</v>
      </c>
      <c r="F58" s="728"/>
    </row>
    <row r="59" spans="1:7" ht="16.5">
      <c r="C59" s="340"/>
      <c r="D59" s="28" t="s">
        <v>335</v>
      </c>
      <c r="E59" s="729">
        <f>SUM(E57:F58)</f>
        <v>6857.2199999999993</v>
      </c>
      <c r="F59" s="730"/>
    </row>
    <row r="60" spans="1:7" ht="16.5">
      <c r="A60" s="20"/>
      <c r="C60" s="340"/>
      <c r="D60" s="10"/>
      <c r="E60" s="9"/>
      <c r="F60" s="9"/>
    </row>
    <row r="61" spans="1:7" ht="16.5">
      <c r="C61" s="340"/>
      <c r="D61" s="10"/>
      <c r="E61" s="9"/>
      <c r="F61" s="9"/>
    </row>
    <row r="62" spans="1:7" ht="16.5">
      <c r="B62" s="336" t="s">
        <v>336</v>
      </c>
      <c r="C62" s="340"/>
      <c r="D62" s="10"/>
      <c r="E62" s="9"/>
      <c r="F62" s="9"/>
    </row>
    <row r="63" spans="1:7" ht="16.5">
      <c r="C63" s="340"/>
      <c r="D63" s="10"/>
      <c r="E63" s="9"/>
      <c r="F63" s="9"/>
    </row>
    <row r="64" spans="1:7" ht="16.5">
      <c r="C64" s="340"/>
      <c r="D64" s="10"/>
      <c r="E64" s="9"/>
      <c r="F64" s="9"/>
    </row>
    <row r="65" spans="1:6" ht="16.5">
      <c r="C65" s="340"/>
      <c r="D65" s="10"/>
      <c r="E65" s="9"/>
      <c r="F65" s="9"/>
    </row>
    <row r="66" spans="1:6" ht="16.5">
      <c r="B66" s="199">
        <v>908.23</v>
      </c>
      <c r="C66" s="340"/>
      <c r="D66" s="10"/>
      <c r="E66" s="9"/>
      <c r="F66" s="9"/>
    </row>
    <row r="67" spans="1:6" ht="16.5">
      <c r="A67" s="199" t="s">
        <v>337</v>
      </c>
      <c r="B67" s="199">
        <v>801.52</v>
      </c>
      <c r="C67" s="340"/>
      <c r="D67" s="10"/>
      <c r="E67" s="9"/>
      <c r="F67" s="9"/>
    </row>
    <row r="68" spans="1:6" ht="16.5">
      <c r="A68" s="199" t="s">
        <v>338</v>
      </c>
      <c r="B68" s="199">
        <v>2477.0300000000002</v>
      </c>
      <c r="C68" s="340"/>
      <c r="D68" s="10"/>
      <c r="E68" s="9"/>
      <c r="F68" s="9"/>
    </row>
    <row r="69" spans="1:6" ht="16.5">
      <c r="A69" s="199" t="s">
        <v>339</v>
      </c>
      <c r="C69" s="340"/>
      <c r="D69" s="10"/>
      <c r="E69" s="9"/>
      <c r="F69" s="9"/>
    </row>
    <row r="70" spans="1:6" ht="16.5">
      <c r="C70" s="340"/>
      <c r="D70" s="10"/>
      <c r="E70" s="9"/>
      <c r="F70" s="9"/>
    </row>
    <row r="71" spans="1:6" ht="16.5">
      <c r="C71" s="340"/>
      <c r="D71" s="10"/>
      <c r="E71" s="9"/>
      <c r="F71" s="9"/>
    </row>
    <row r="72" spans="1:6" ht="16.5">
      <c r="C72" s="340"/>
      <c r="D72" s="10"/>
      <c r="E72" s="9"/>
      <c r="F72" s="9"/>
    </row>
    <row r="73" spans="1:6" ht="16.5">
      <c r="C73" s="340"/>
      <c r="D73" s="10"/>
      <c r="E73" s="9"/>
      <c r="F73" s="9"/>
    </row>
    <row r="74" spans="1:6" ht="16.5">
      <c r="C74" s="340"/>
      <c r="D74" s="10"/>
      <c r="E74" s="9"/>
      <c r="F74" s="9"/>
    </row>
    <row r="75" spans="1:6" ht="16.5">
      <c r="C75" s="340"/>
      <c r="D75" s="10"/>
      <c r="E75" s="9"/>
      <c r="F75" s="9"/>
    </row>
    <row r="76" spans="1:6" ht="16.5">
      <c r="C76" s="340"/>
      <c r="D76" s="10"/>
      <c r="E76" s="9"/>
      <c r="F76" s="9"/>
    </row>
    <row r="77" spans="1:6" ht="16.5">
      <c r="C77" s="340"/>
      <c r="D77" s="10"/>
      <c r="E77" s="9"/>
      <c r="F77" s="9"/>
    </row>
    <row r="78" spans="1:6" ht="16.5">
      <c r="C78" s="340"/>
      <c r="D78" s="10"/>
      <c r="E78" s="9"/>
      <c r="F78" s="9"/>
    </row>
    <row r="79" spans="1:6" ht="16.5">
      <c r="C79" s="340"/>
      <c r="D79" s="10"/>
      <c r="E79" s="9"/>
      <c r="F79" s="9"/>
    </row>
    <row r="80" spans="1:6" ht="16.5">
      <c r="C80" s="340"/>
      <c r="D80" s="10"/>
      <c r="E80" s="9"/>
      <c r="F80" s="9"/>
    </row>
    <row r="81" spans="3:6" ht="16.5">
      <c r="C81" s="340"/>
      <c r="D81" s="10"/>
      <c r="E81" s="9"/>
      <c r="F81" s="9"/>
    </row>
    <row r="82" spans="3:6" ht="16.5">
      <c r="C82" s="340"/>
      <c r="D82" s="10"/>
      <c r="E82" s="9"/>
      <c r="F82" s="9"/>
    </row>
    <row r="83" spans="3:6" ht="16.5">
      <c r="C83" s="340"/>
      <c r="D83" s="10"/>
      <c r="E83" s="9"/>
      <c r="F83" s="9"/>
    </row>
    <row r="84" spans="3:6" ht="16.5">
      <c r="C84" s="340"/>
      <c r="D84" s="10"/>
      <c r="E84" s="9"/>
      <c r="F84" s="9"/>
    </row>
    <row r="85" spans="3:6" ht="16.5">
      <c r="C85" s="340"/>
      <c r="D85" s="10"/>
      <c r="E85" s="9"/>
      <c r="F85" s="9"/>
    </row>
    <row r="86" spans="3:6" ht="16.5">
      <c r="C86" s="340"/>
      <c r="D86" s="10"/>
      <c r="E86" s="9"/>
      <c r="F86" s="9"/>
    </row>
    <row r="87" spans="3:6" ht="16.5">
      <c r="C87" s="340"/>
      <c r="D87" s="10"/>
      <c r="E87" s="9"/>
      <c r="F87" s="9"/>
    </row>
    <row r="88" spans="3:6" ht="16.5">
      <c r="C88" s="340"/>
      <c r="D88" s="10"/>
      <c r="E88" s="9"/>
      <c r="F88" s="9"/>
    </row>
    <row r="89" spans="3:6" ht="16.5">
      <c r="C89" s="340"/>
      <c r="D89" s="10"/>
      <c r="E89" s="9"/>
      <c r="F89" s="9"/>
    </row>
    <row r="90" spans="3:6" ht="16.5">
      <c r="C90" s="340"/>
      <c r="D90" s="10"/>
      <c r="E90" s="9"/>
      <c r="F90" s="9"/>
    </row>
    <row r="91" spans="3:6" ht="16.5">
      <c r="C91" s="340"/>
      <c r="D91" s="10"/>
      <c r="E91" s="9"/>
      <c r="F91" s="9"/>
    </row>
    <row r="92" spans="3:6" ht="16.5">
      <c r="C92" s="340"/>
      <c r="D92" s="10"/>
      <c r="E92" s="9"/>
      <c r="F92" s="9"/>
    </row>
    <row r="93" spans="3:6" ht="16.5">
      <c r="C93" s="340"/>
      <c r="D93" s="10"/>
      <c r="E93" s="9"/>
      <c r="F93" s="9"/>
    </row>
    <row r="94" spans="3:6" ht="16.5">
      <c r="C94" s="340"/>
      <c r="D94" s="10"/>
      <c r="E94" s="9"/>
      <c r="F94" s="9"/>
    </row>
    <row r="95" spans="3:6" ht="16.5">
      <c r="C95" s="340"/>
      <c r="D95" s="10"/>
      <c r="E95" s="9"/>
      <c r="F95" s="9"/>
    </row>
    <row r="96" spans="3:6" ht="16.5">
      <c r="C96" s="340"/>
      <c r="D96" s="10"/>
      <c r="E96" s="9"/>
      <c r="F96" s="9"/>
    </row>
    <row r="97" spans="3:6" ht="16.5">
      <c r="C97" s="340"/>
      <c r="D97" s="10"/>
      <c r="E97" s="9"/>
      <c r="F97" s="9"/>
    </row>
    <row r="98" spans="3:6" ht="16.5">
      <c r="C98" s="340"/>
      <c r="D98" s="10"/>
      <c r="E98" s="9"/>
      <c r="F98" s="9"/>
    </row>
    <row r="99" spans="3:6" ht="16.5">
      <c r="C99" s="340"/>
      <c r="D99" s="10"/>
      <c r="E99" s="9"/>
      <c r="F99" s="9"/>
    </row>
    <row r="100" spans="3:6" ht="16.5">
      <c r="C100" s="340"/>
      <c r="D100" s="10"/>
      <c r="E100" s="9"/>
      <c r="F100" s="9"/>
    </row>
    <row r="101" spans="3:6" ht="16.5">
      <c r="C101" s="340"/>
      <c r="D101" s="10"/>
      <c r="E101" s="9"/>
      <c r="F101" s="9"/>
    </row>
    <row r="102" spans="3:6" ht="16.5">
      <c r="C102" s="340"/>
      <c r="D102" s="10"/>
      <c r="E102" s="9"/>
      <c r="F102" s="9"/>
    </row>
    <row r="103" spans="3:6" ht="16.5">
      <c r="C103" s="340"/>
      <c r="D103" s="10"/>
      <c r="E103" s="9"/>
      <c r="F103" s="9"/>
    </row>
    <row r="104" spans="3:6" ht="16.5">
      <c r="C104" s="340"/>
      <c r="D104" s="10"/>
      <c r="E104" s="9"/>
      <c r="F104" s="9"/>
    </row>
    <row r="105" spans="3:6" ht="16.5">
      <c r="C105" s="340"/>
      <c r="D105" s="10"/>
      <c r="E105" s="9"/>
      <c r="F105" s="9"/>
    </row>
    <row r="106" spans="3:6" ht="16.5">
      <c r="C106" s="340"/>
      <c r="D106" s="10"/>
      <c r="E106" s="9"/>
      <c r="F106" s="9"/>
    </row>
    <row r="107" spans="3:6" ht="16.5">
      <c r="C107" s="340"/>
      <c r="D107" s="10"/>
      <c r="E107" s="9"/>
      <c r="F107" s="9"/>
    </row>
    <row r="108" spans="3:6" ht="16.5">
      <c r="C108" s="340"/>
      <c r="D108" s="10"/>
      <c r="E108" s="9"/>
      <c r="F108" s="9"/>
    </row>
    <row r="109" spans="3:6" ht="16.5">
      <c r="C109" s="340"/>
      <c r="D109" s="10"/>
      <c r="E109" s="9"/>
      <c r="F109" s="9"/>
    </row>
    <row r="110" spans="3:6" ht="16.5">
      <c r="C110" s="340"/>
      <c r="D110" s="10"/>
      <c r="E110" s="9"/>
      <c r="F110" s="9"/>
    </row>
    <row r="111" spans="3:6" ht="16.5">
      <c r="C111" s="340"/>
      <c r="D111" s="10"/>
      <c r="E111" s="9"/>
      <c r="F111" s="9"/>
    </row>
    <row r="112" spans="3:6" ht="16.5">
      <c r="C112" s="340"/>
      <c r="D112" s="10"/>
      <c r="E112" s="9"/>
      <c r="F112" s="9"/>
    </row>
    <row r="113" spans="3:6" ht="16.5">
      <c r="C113" s="340"/>
      <c r="D113" s="10"/>
      <c r="E113" s="9"/>
      <c r="F113" s="9"/>
    </row>
    <row r="114" spans="3:6" ht="16.5">
      <c r="C114" s="340"/>
      <c r="D114" s="10"/>
      <c r="E114" s="9"/>
      <c r="F114" s="9"/>
    </row>
    <row r="115" spans="3:6" ht="16.5">
      <c r="C115" s="340"/>
      <c r="D115" s="10"/>
      <c r="E115" s="9"/>
      <c r="F115" s="9"/>
    </row>
    <row r="116" spans="3:6" ht="16.5">
      <c r="C116" s="340"/>
      <c r="D116" s="10"/>
      <c r="E116" s="9"/>
      <c r="F116" s="9"/>
    </row>
    <row r="117" spans="3:6" ht="16.5">
      <c r="C117" s="340"/>
      <c r="D117" s="10"/>
      <c r="E117" s="9"/>
      <c r="F117" s="9"/>
    </row>
    <row r="118" spans="3:6" ht="16.5">
      <c r="C118" s="340"/>
      <c r="D118" s="10"/>
      <c r="E118" s="9"/>
      <c r="F118" s="9"/>
    </row>
    <row r="119" spans="3:6" ht="16.5">
      <c r="C119" s="340"/>
      <c r="D119" s="10"/>
      <c r="E119" s="9"/>
      <c r="F119" s="9"/>
    </row>
    <row r="120" spans="3:6" ht="16.5">
      <c r="C120" s="340"/>
      <c r="D120" s="10"/>
      <c r="E120" s="9"/>
      <c r="F120" s="9"/>
    </row>
    <row r="121" spans="3:6" ht="16.5">
      <c r="C121" s="340"/>
      <c r="D121" s="10"/>
      <c r="E121" s="9"/>
      <c r="F121" s="9"/>
    </row>
    <row r="122" spans="3:6" ht="16.5">
      <c r="C122" s="340"/>
      <c r="D122" s="10"/>
      <c r="E122" s="9"/>
      <c r="F122" s="9"/>
    </row>
    <row r="123" spans="3:6" ht="16.5">
      <c r="C123" s="340"/>
      <c r="D123" s="10"/>
      <c r="E123" s="9"/>
      <c r="F123" s="9"/>
    </row>
    <row r="124" spans="3:6" ht="16.5">
      <c r="C124" s="340"/>
      <c r="D124" s="10"/>
      <c r="E124" s="9"/>
      <c r="F124" s="9"/>
    </row>
    <row r="125" spans="3:6" ht="16.5">
      <c r="C125" s="340"/>
      <c r="D125" s="10"/>
      <c r="E125" s="9"/>
      <c r="F125" s="9"/>
    </row>
    <row r="126" spans="3:6" ht="16.5">
      <c r="C126" s="340"/>
      <c r="D126" s="10"/>
      <c r="E126" s="9"/>
      <c r="F126" s="9"/>
    </row>
    <row r="127" spans="3:6" ht="16.5">
      <c r="C127" s="340"/>
      <c r="D127" s="10"/>
      <c r="E127" s="9"/>
      <c r="F127" s="9"/>
    </row>
    <row r="128" spans="3:6" ht="16.5">
      <c r="C128" s="340"/>
      <c r="D128" s="10"/>
      <c r="E128" s="9"/>
      <c r="F128" s="9"/>
    </row>
    <row r="129" spans="3:6" ht="16.5">
      <c r="C129" s="340"/>
      <c r="D129" s="10"/>
      <c r="E129" s="9"/>
      <c r="F129" s="9"/>
    </row>
    <row r="130" spans="3:6" ht="16.5">
      <c r="C130" s="340"/>
      <c r="D130" s="10"/>
      <c r="E130" s="9"/>
      <c r="F130" s="9"/>
    </row>
    <row r="131" spans="3:6" ht="16.5">
      <c r="C131" s="340"/>
      <c r="D131" s="10"/>
      <c r="E131" s="9"/>
      <c r="F131" s="9"/>
    </row>
    <row r="132" spans="3:6" ht="16.5">
      <c r="C132" s="340"/>
      <c r="D132" s="10"/>
      <c r="E132" s="9"/>
      <c r="F132" s="9"/>
    </row>
    <row r="133" spans="3:6" ht="16.5">
      <c r="C133" s="340"/>
      <c r="D133" s="10"/>
      <c r="E133" s="9"/>
      <c r="F133" s="9"/>
    </row>
    <row r="134" spans="3:6" ht="16.5">
      <c r="C134" s="340"/>
      <c r="D134" s="10"/>
      <c r="E134" s="9"/>
      <c r="F134" s="9"/>
    </row>
    <row r="135" spans="3:6" ht="16.5">
      <c r="C135" s="340"/>
      <c r="D135" s="10"/>
      <c r="E135" s="9"/>
      <c r="F135" s="9"/>
    </row>
    <row r="136" spans="3:6" ht="16.5">
      <c r="C136" s="340"/>
      <c r="D136" s="10"/>
      <c r="E136" s="9"/>
      <c r="F136" s="9"/>
    </row>
    <row r="137" spans="3:6" ht="16.5">
      <c r="C137" s="340"/>
      <c r="D137" s="10"/>
      <c r="E137" s="9"/>
      <c r="F137" s="9"/>
    </row>
    <row r="138" spans="3:6" ht="16.5">
      <c r="C138" s="340"/>
      <c r="D138" s="10"/>
      <c r="E138" s="9"/>
      <c r="F138" s="9"/>
    </row>
    <row r="139" spans="3:6" ht="16.5">
      <c r="C139" s="340"/>
      <c r="D139" s="10"/>
      <c r="E139" s="9"/>
      <c r="F139" s="9"/>
    </row>
    <row r="140" spans="3:6" ht="16.5">
      <c r="C140" s="340"/>
      <c r="D140" s="10"/>
      <c r="E140" s="9"/>
      <c r="F140" s="9"/>
    </row>
    <row r="141" spans="3:6" ht="16.5">
      <c r="C141" s="340"/>
      <c r="D141" s="10"/>
      <c r="E141" s="9"/>
      <c r="F141" s="9"/>
    </row>
    <row r="142" spans="3:6" ht="16.5">
      <c r="C142" s="340"/>
      <c r="D142" s="10"/>
      <c r="E142" s="9"/>
      <c r="F142" s="9"/>
    </row>
    <row r="143" spans="3:6" ht="16.5">
      <c r="C143" s="340"/>
      <c r="D143" s="10"/>
      <c r="E143" s="9"/>
      <c r="F143" s="9"/>
    </row>
    <row r="144" spans="3:6" ht="16.5">
      <c r="C144" s="340"/>
      <c r="D144" s="10"/>
      <c r="E144" s="9"/>
      <c r="F144" s="9"/>
    </row>
    <row r="145" spans="3:6" ht="16.5">
      <c r="C145" s="340"/>
      <c r="D145" s="10"/>
      <c r="E145" s="9"/>
      <c r="F145" s="9"/>
    </row>
    <row r="146" spans="3:6" ht="16.5">
      <c r="C146" s="340"/>
      <c r="D146" s="10"/>
      <c r="E146" s="9"/>
      <c r="F146" s="9"/>
    </row>
    <row r="147" spans="3:6" ht="16.5">
      <c r="C147" s="340"/>
      <c r="D147" s="10"/>
      <c r="E147" s="9"/>
      <c r="F147" s="9"/>
    </row>
    <row r="148" spans="3:6" ht="16.5">
      <c r="C148" s="340"/>
      <c r="D148" s="10"/>
      <c r="E148" s="9"/>
      <c r="F148" s="9"/>
    </row>
    <row r="149" spans="3:6" ht="16.5">
      <c r="C149" s="340"/>
      <c r="D149" s="10"/>
      <c r="E149" s="9"/>
      <c r="F149" s="9"/>
    </row>
    <row r="150" spans="3:6" ht="16.5">
      <c r="C150" s="340"/>
      <c r="D150" s="10"/>
      <c r="E150" s="9"/>
      <c r="F150" s="9"/>
    </row>
    <row r="151" spans="3:6" ht="16.5">
      <c r="C151" s="340"/>
      <c r="D151" s="10"/>
      <c r="E151" s="9"/>
      <c r="F151" s="9"/>
    </row>
    <row r="152" spans="3:6" ht="16.5">
      <c r="C152" s="340"/>
      <c r="D152" s="10"/>
      <c r="E152" s="9"/>
      <c r="F152" s="9"/>
    </row>
    <row r="153" spans="3:6" ht="16.5">
      <c r="C153" s="340"/>
      <c r="D153" s="10"/>
      <c r="E153" s="9"/>
      <c r="F153" s="9"/>
    </row>
    <row r="154" spans="3:6" ht="16.5">
      <c r="C154" s="340"/>
      <c r="D154" s="10"/>
      <c r="E154" s="9"/>
      <c r="F154" s="9"/>
    </row>
    <row r="155" spans="3:6" ht="16.5">
      <c r="C155" s="340"/>
      <c r="D155" s="10"/>
      <c r="E155" s="9"/>
      <c r="F155" s="9"/>
    </row>
    <row r="156" spans="3:6" ht="16.5">
      <c r="C156" s="340"/>
      <c r="D156" s="10"/>
      <c r="E156" s="9"/>
      <c r="F156" s="9"/>
    </row>
    <row r="157" spans="3:6" ht="16.5">
      <c r="C157" s="340"/>
      <c r="D157" s="10"/>
      <c r="E157" s="9"/>
      <c r="F157" s="9"/>
    </row>
    <row r="158" spans="3:6" ht="16.5">
      <c r="C158" s="340"/>
      <c r="D158" s="10"/>
      <c r="E158" s="9"/>
      <c r="F158" s="9"/>
    </row>
    <row r="159" spans="3:6" ht="16.5">
      <c r="C159" s="340"/>
      <c r="D159" s="10"/>
      <c r="E159" s="9"/>
      <c r="F159" s="9"/>
    </row>
    <row r="160" spans="3:6" ht="16.5">
      <c r="C160" s="340"/>
      <c r="D160" s="10"/>
      <c r="E160" s="9"/>
      <c r="F160" s="9"/>
    </row>
    <row r="161" spans="3:6" ht="16.5">
      <c r="C161" s="340"/>
      <c r="D161" s="10"/>
      <c r="E161" s="9"/>
      <c r="F161" s="9"/>
    </row>
    <row r="162" spans="3:6" ht="16.5">
      <c r="C162" s="340"/>
      <c r="D162" s="10"/>
      <c r="E162" s="9"/>
      <c r="F162" s="9"/>
    </row>
    <row r="163" spans="3:6" ht="16.5">
      <c r="C163" s="340"/>
      <c r="D163" s="10"/>
      <c r="E163" s="9"/>
      <c r="F163" s="9"/>
    </row>
    <row r="164" spans="3:6" ht="16.5">
      <c r="C164" s="340"/>
      <c r="D164" s="10"/>
      <c r="E164" s="9"/>
      <c r="F164" s="9"/>
    </row>
    <row r="165" spans="3:6" ht="16.5">
      <c r="C165" s="340"/>
      <c r="D165" s="10"/>
      <c r="E165" s="9"/>
      <c r="F165" s="9"/>
    </row>
    <row r="166" spans="3:6" ht="16.5">
      <c r="C166" s="340"/>
      <c r="D166" s="10"/>
      <c r="E166" s="9"/>
      <c r="F166" s="9"/>
    </row>
    <row r="167" spans="3:6" ht="16.5">
      <c r="C167" s="340"/>
      <c r="D167" s="10"/>
      <c r="E167" s="9"/>
      <c r="F167" s="9"/>
    </row>
    <row r="168" spans="3:6" ht="16.5">
      <c r="C168" s="340"/>
      <c r="D168" s="10"/>
      <c r="E168" s="9"/>
      <c r="F168" s="9"/>
    </row>
    <row r="169" spans="3:6" ht="16.5">
      <c r="C169" s="340"/>
      <c r="D169" s="10"/>
      <c r="E169" s="9"/>
      <c r="F169" s="9"/>
    </row>
    <row r="170" spans="3:6" ht="16.5">
      <c r="C170" s="340"/>
      <c r="D170" s="10"/>
      <c r="E170" s="9"/>
      <c r="F170" s="9"/>
    </row>
    <row r="171" spans="3:6" ht="16.5">
      <c r="C171" s="340"/>
      <c r="D171" s="10"/>
      <c r="E171" s="9"/>
      <c r="F171" s="9"/>
    </row>
    <row r="172" spans="3:6" ht="16.5">
      <c r="C172" s="340"/>
      <c r="D172" s="10"/>
      <c r="E172" s="9"/>
      <c r="F172" s="9"/>
    </row>
    <row r="173" spans="3:6" ht="16.5">
      <c r="C173" s="340"/>
      <c r="D173" s="10"/>
      <c r="E173" s="9"/>
      <c r="F173" s="9"/>
    </row>
    <row r="174" spans="3:6" ht="16.5">
      <c r="C174" s="340"/>
      <c r="D174" s="10"/>
      <c r="E174" s="9"/>
      <c r="F174" s="9"/>
    </row>
    <row r="175" spans="3:6" ht="16.5">
      <c r="C175" s="340"/>
      <c r="D175" s="10"/>
      <c r="E175" s="9"/>
      <c r="F175" s="9"/>
    </row>
    <row r="176" spans="3:6" ht="16.5">
      <c r="C176" s="340"/>
      <c r="D176" s="10"/>
      <c r="E176" s="9"/>
      <c r="F176" s="9"/>
    </row>
    <row r="177" spans="3:6" ht="16.5">
      <c r="C177" s="340"/>
      <c r="D177" s="10"/>
      <c r="E177" s="9"/>
      <c r="F177" s="9"/>
    </row>
    <row r="178" spans="3:6" ht="16.5">
      <c r="C178" s="340"/>
      <c r="D178" s="10"/>
      <c r="E178" s="9"/>
      <c r="F178" s="9"/>
    </row>
    <row r="179" spans="3:6" ht="16.5">
      <c r="C179" s="340"/>
      <c r="D179" s="10"/>
      <c r="E179" s="9"/>
      <c r="F179" s="9"/>
    </row>
    <row r="180" spans="3:6" ht="16.5">
      <c r="C180" s="340"/>
      <c r="D180" s="10"/>
      <c r="E180" s="9"/>
      <c r="F180" s="9"/>
    </row>
    <row r="181" spans="3:6" ht="16.5">
      <c r="C181" s="340"/>
      <c r="D181" s="10"/>
      <c r="E181" s="9"/>
      <c r="F181" s="9"/>
    </row>
    <row r="182" spans="3:6" ht="16.5">
      <c r="C182" s="340"/>
      <c r="D182" s="10"/>
      <c r="E182" s="9"/>
      <c r="F182" s="9"/>
    </row>
    <row r="183" spans="3:6" ht="16.5">
      <c r="C183" s="340"/>
      <c r="D183" s="10"/>
      <c r="E183" s="9"/>
      <c r="F183" s="9"/>
    </row>
    <row r="184" spans="3:6" ht="16.5">
      <c r="C184" s="340"/>
      <c r="D184" s="10"/>
      <c r="E184" s="9"/>
      <c r="F184" s="9"/>
    </row>
    <row r="185" spans="3:6" ht="16.5">
      <c r="C185" s="340"/>
      <c r="D185" s="10"/>
      <c r="E185" s="9"/>
      <c r="F185" s="9"/>
    </row>
    <row r="186" spans="3:6" ht="16.5">
      <c r="C186" s="340"/>
      <c r="D186" s="10"/>
      <c r="E186" s="9"/>
      <c r="F186" s="9"/>
    </row>
    <row r="187" spans="3:6" ht="16.5">
      <c r="C187" s="340"/>
      <c r="D187" s="10"/>
      <c r="E187" s="9"/>
      <c r="F187" s="9"/>
    </row>
    <row r="188" spans="3:6" ht="16.5">
      <c r="C188" s="340"/>
      <c r="D188" s="10"/>
      <c r="E188" s="9"/>
      <c r="F188" s="9"/>
    </row>
    <row r="189" spans="3:6" ht="16.5">
      <c r="C189" s="340"/>
      <c r="D189" s="10"/>
      <c r="E189" s="9"/>
      <c r="F189" s="9"/>
    </row>
    <row r="190" spans="3:6" ht="16.5">
      <c r="C190" s="340"/>
      <c r="D190" s="10"/>
      <c r="E190" s="9"/>
      <c r="F190" s="9"/>
    </row>
    <row r="191" spans="3:6" ht="16.5">
      <c r="C191" s="340"/>
      <c r="D191" s="10"/>
      <c r="E191" s="9"/>
      <c r="F191" s="9"/>
    </row>
    <row r="192" spans="3:6" ht="16.5">
      <c r="C192" s="340"/>
      <c r="D192" s="10"/>
      <c r="E192" s="9"/>
      <c r="F192" s="9"/>
    </row>
    <row r="193" spans="3:6" ht="16.5">
      <c r="C193" s="340"/>
      <c r="D193" s="10"/>
      <c r="E193" s="9"/>
      <c r="F193" s="9"/>
    </row>
    <row r="194" spans="3:6" ht="16.5">
      <c r="C194" s="340"/>
      <c r="D194" s="10"/>
      <c r="E194" s="9"/>
      <c r="F194" s="9"/>
    </row>
    <row r="195" spans="3:6" ht="16.5">
      <c r="C195" s="340"/>
      <c r="D195" s="10"/>
      <c r="E195" s="9"/>
      <c r="F195" s="9"/>
    </row>
    <row r="196" spans="3:6" ht="16.5">
      <c r="C196" s="340"/>
      <c r="D196" s="10"/>
      <c r="E196" s="9"/>
      <c r="F196" s="9"/>
    </row>
    <row r="197" spans="3:6" ht="16.5">
      <c r="C197" s="340"/>
      <c r="D197" s="10"/>
      <c r="E197" s="9"/>
      <c r="F197" s="9"/>
    </row>
    <row r="198" spans="3:6" ht="16.5">
      <c r="C198" s="340"/>
      <c r="D198" s="10"/>
      <c r="E198" s="9"/>
      <c r="F198" s="9"/>
    </row>
    <row r="199" spans="3:6" ht="16.5">
      <c r="C199" s="340"/>
      <c r="D199" s="10"/>
      <c r="E199" s="9"/>
      <c r="F199" s="9"/>
    </row>
    <row r="200" spans="3:6" ht="16.5">
      <c r="C200" s="340"/>
      <c r="D200" s="10"/>
      <c r="E200" s="9"/>
      <c r="F200" s="9"/>
    </row>
    <row r="201" spans="3:6" ht="16.5">
      <c r="C201" s="340"/>
      <c r="D201" s="10"/>
      <c r="E201" s="9"/>
      <c r="F201" s="9"/>
    </row>
    <row r="202" spans="3:6" ht="16.5">
      <c r="C202" s="340"/>
      <c r="D202" s="10"/>
      <c r="E202" s="9"/>
      <c r="F202" s="9"/>
    </row>
    <row r="203" spans="3:6" ht="16.5">
      <c r="C203" s="340"/>
      <c r="D203" s="10"/>
      <c r="E203" s="9"/>
      <c r="F203" s="9"/>
    </row>
    <row r="204" spans="3:6" ht="16.5">
      <c r="C204" s="340"/>
      <c r="D204" s="10"/>
      <c r="E204" s="9"/>
      <c r="F204" s="9"/>
    </row>
    <row r="205" spans="3:6" ht="16.5">
      <c r="C205" s="340"/>
      <c r="D205" s="10"/>
      <c r="E205" s="9"/>
      <c r="F205" s="9"/>
    </row>
    <row r="206" spans="3:6" ht="16.5">
      <c r="C206" s="340"/>
      <c r="D206" s="10"/>
      <c r="E206" s="9"/>
      <c r="F206" s="9"/>
    </row>
    <row r="207" spans="3:6" ht="16.5">
      <c r="C207" s="340"/>
      <c r="D207" s="10"/>
      <c r="E207" s="9"/>
      <c r="F207" s="9"/>
    </row>
    <row r="208" spans="3:6" ht="16.5">
      <c r="C208" s="340"/>
      <c r="D208" s="10"/>
      <c r="E208" s="9"/>
      <c r="F208" s="9"/>
    </row>
    <row r="209" spans="3:6" ht="16.5">
      <c r="C209" s="340"/>
      <c r="D209" s="10"/>
      <c r="E209" s="9"/>
      <c r="F209" s="9"/>
    </row>
    <row r="210" spans="3:6" ht="16.5">
      <c r="C210" s="340"/>
      <c r="D210" s="10"/>
      <c r="E210" s="9"/>
      <c r="F210" s="9"/>
    </row>
    <row r="211" spans="3:6" ht="16.5">
      <c r="C211" s="340"/>
      <c r="D211" s="10"/>
      <c r="E211" s="9"/>
      <c r="F211" s="9"/>
    </row>
    <row r="212" spans="3:6" ht="16.5">
      <c r="C212" s="340"/>
      <c r="D212" s="10"/>
      <c r="E212" s="9"/>
      <c r="F212" s="9"/>
    </row>
    <row r="213" spans="3:6" ht="16.5">
      <c r="C213" s="340"/>
      <c r="D213" s="10"/>
      <c r="E213" s="9"/>
      <c r="F213" s="9"/>
    </row>
    <row r="214" spans="3:6" ht="16.5">
      <c r="C214" s="340"/>
      <c r="D214" s="10"/>
      <c r="E214" s="9"/>
      <c r="F214" s="9"/>
    </row>
    <row r="215" spans="3:6" ht="16.5">
      <c r="C215" s="340"/>
      <c r="D215" s="10"/>
      <c r="E215" s="9"/>
      <c r="F215" s="9"/>
    </row>
    <row r="216" spans="3:6" ht="16.5">
      <c r="C216" s="340"/>
      <c r="D216" s="10"/>
      <c r="E216" s="9"/>
      <c r="F216" s="9"/>
    </row>
    <row r="217" spans="3:6" ht="16.5">
      <c r="C217" s="340"/>
      <c r="D217" s="10"/>
      <c r="E217" s="9"/>
      <c r="F217" s="9"/>
    </row>
    <row r="218" spans="3:6" ht="16.5">
      <c r="C218" s="340"/>
      <c r="D218" s="10"/>
      <c r="E218" s="9"/>
      <c r="F218" s="9"/>
    </row>
    <row r="219" spans="3:6" ht="16.5">
      <c r="C219" s="340"/>
      <c r="D219" s="10"/>
      <c r="E219" s="9"/>
      <c r="F219" s="9"/>
    </row>
    <row r="220" spans="3:6" ht="16.5">
      <c r="C220" s="340"/>
      <c r="D220" s="10"/>
      <c r="E220" s="9"/>
      <c r="F220" s="9"/>
    </row>
    <row r="221" spans="3:6" ht="16.5">
      <c r="C221" s="340"/>
      <c r="D221" s="10"/>
      <c r="E221" s="9"/>
      <c r="F221" s="9"/>
    </row>
    <row r="222" spans="3:6" ht="16.5">
      <c r="C222" s="340"/>
      <c r="D222" s="10"/>
      <c r="E222" s="9"/>
      <c r="F222" s="9"/>
    </row>
    <row r="223" spans="3:6" ht="16.5">
      <c r="C223" s="340"/>
      <c r="D223" s="10"/>
      <c r="E223" s="9"/>
      <c r="F223" s="9"/>
    </row>
    <row r="224" spans="3:6" ht="16.5">
      <c r="C224" s="340"/>
      <c r="D224" s="10"/>
      <c r="E224" s="9"/>
      <c r="F224" s="9"/>
    </row>
    <row r="225" spans="3:6" ht="16.5">
      <c r="C225" s="340"/>
      <c r="D225" s="10"/>
      <c r="E225" s="9"/>
      <c r="F225" s="9"/>
    </row>
    <row r="226" spans="3:6" ht="16.5">
      <c r="C226" s="340"/>
      <c r="D226" s="10"/>
      <c r="E226" s="9"/>
      <c r="F226" s="9"/>
    </row>
    <row r="227" spans="3:6" ht="16.5">
      <c r="C227" s="340"/>
      <c r="D227" s="10"/>
      <c r="E227" s="9"/>
      <c r="F227" s="9"/>
    </row>
    <row r="228" spans="3:6" ht="16.5">
      <c r="C228" s="340"/>
      <c r="D228" s="10"/>
      <c r="E228" s="9"/>
      <c r="F228" s="9"/>
    </row>
    <row r="229" spans="3:6" ht="16.5">
      <c r="C229" s="340"/>
      <c r="D229" s="10"/>
      <c r="E229" s="9"/>
      <c r="F229" s="9"/>
    </row>
    <row r="230" spans="3:6" ht="16.5">
      <c r="C230" s="340"/>
      <c r="D230" s="10"/>
      <c r="E230" s="9"/>
      <c r="F230" s="9"/>
    </row>
    <row r="231" spans="3:6" ht="16.5">
      <c r="C231" s="340"/>
      <c r="D231" s="10"/>
      <c r="E231" s="9"/>
      <c r="F231" s="9"/>
    </row>
    <row r="232" spans="3:6" ht="16.5">
      <c r="C232" s="340"/>
      <c r="D232" s="10"/>
      <c r="E232" s="9"/>
      <c r="F232" s="9"/>
    </row>
    <row r="233" spans="3:6" ht="16.5">
      <c r="C233" s="340"/>
      <c r="D233" s="10"/>
      <c r="E233" s="9"/>
      <c r="F233" s="9"/>
    </row>
    <row r="234" spans="3:6" ht="16.5">
      <c r="C234" s="340"/>
      <c r="D234" s="10"/>
      <c r="E234" s="9"/>
      <c r="F234" s="9"/>
    </row>
    <row r="235" spans="3:6" ht="16.5">
      <c r="C235" s="340"/>
      <c r="D235" s="10"/>
      <c r="E235" s="9"/>
      <c r="F235" s="9"/>
    </row>
    <row r="236" spans="3:6" ht="16.5">
      <c r="C236" s="340"/>
      <c r="D236" s="10"/>
      <c r="E236" s="9"/>
      <c r="F236" s="9"/>
    </row>
    <row r="237" spans="3:6" ht="16.5">
      <c r="C237" s="340"/>
      <c r="D237" s="10"/>
      <c r="E237" s="9"/>
      <c r="F237" s="9"/>
    </row>
    <row r="238" spans="3:6" ht="16.5">
      <c r="C238" s="340"/>
      <c r="D238" s="10"/>
      <c r="E238" s="9"/>
      <c r="F238" s="9"/>
    </row>
    <row r="239" spans="3:6" ht="16.5">
      <c r="C239" s="340"/>
      <c r="D239" s="10"/>
      <c r="E239" s="9"/>
      <c r="F239" s="9"/>
    </row>
    <row r="240" spans="3:6" ht="16.5">
      <c r="C240" s="340"/>
      <c r="D240" s="10"/>
      <c r="E240" s="9"/>
      <c r="F240" s="9"/>
    </row>
    <row r="241" spans="3:6" ht="16.5">
      <c r="C241" s="340"/>
      <c r="D241" s="10"/>
      <c r="E241" s="9"/>
      <c r="F241" s="9"/>
    </row>
    <row r="242" spans="3:6" ht="16.5">
      <c r="C242" s="340"/>
      <c r="D242" s="10"/>
      <c r="E242" s="9"/>
      <c r="F242" s="9"/>
    </row>
    <row r="243" spans="3:6" ht="16.5">
      <c r="C243" s="340"/>
      <c r="D243" s="10"/>
      <c r="E243" s="9"/>
      <c r="F243" s="9"/>
    </row>
    <row r="244" spans="3:6" ht="16.5">
      <c r="C244" s="340"/>
      <c r="D244" s="10"/>
      <c r="E244" s="9"/>
      <c r="F244" s="9"/>
    </row>
    <row r="245" spans="3:6" ht="16.5">
      <c r="C245" s="340"/>
      <c r="D245" s="10"/>
      <c r="E245" s="9"/>
      <c r="F245" s="9"/>
    </row>
    <row r="246" spans="3:6" ht="16.5">
      <c r="C246" s="340"/>
      <c r="D246" s="10"/>
      <c r="E246" s="9"/>
      <c r="F246" s="9"/>
    </row>
    <row r="247" spans="3:6" ht="16.5">
      <c r="C247" s="340"/>
      <c r="D247" s="10"/>
      <c r="E247" s="9"/>
      <c r="F247" s="9"/>
    </row>
    <row r="248" spans="3:6" ht="16.5">
      <c r="C248" s="340"/>
      <c r="D248" s="10"/>
      <c r="E248" s="9"/>
      <c r="F248" s="9"/>
    </row>
    <row r="249" spans="3:6" ht="16.5">
      <c r="C249" s="340"/>
      <c r="D249" s="10"/>
      <c r="E249" s="9"/>
      <c r="F249" s="9"/>
    </row>
    <row r="250" spans="3:6" ht="16.5">
      <c r="C250" s="340"/>
      <c r="D250" s="10"/>
      <c r="E250" s="9"/>
      <c r="F250" s="9"/>
    </row>
    <row r="251" spans="3:6" ht="16.5">
      <c r="C251" s="340"/>
      <c r="D251" s="10"/>
      <c r="E251" s="9"/>
      <c r="F251" s="9"/>
    </row>
    <row r="252" spans="3:6" ht="16.5">
      <c r="C252" s="340"/>
      <c r="D252" s="10"/>
      <c r="E252" s="9"/>
      <c r="F252" s="9"/>
    </row>
    <row r="253" spans="3:6" ht="16.5">
      <c r="C253" s="340"/>
      <c r="D253" s="10"/>
      <c r="E253" s="9"/>
      <c r="F253" s="9"/>
    </row>
    <row r="254" spans="3:6" ht="16.5">
      <c r="C254" s="340"/>
      <c r="D254" s="10"/>
      <c r="E254" s="9"/>
      <c r="F254" s="9"/>
    </row>
    <row r="255" spans="3:6" ht="16.5">
      <c r="C255" s="340"/>
      <c r="D255" s="10"/>
      <c r="E255" s="9"/>
      <c r="F255" s="9"/>
    </row>
    <row r="256" spans="3:6" ht="16.5">
      <c r="C256" s="340"/>
      <c r="D256" s="10"/>
      <c r="E256" s="9"/>
      <c r="F256" s="9"/>
    </row>
    <row r="257" spans="3:6" ht="16.5">
      <c r="C257" s="340"/>
      <c r="D257" s="10"/>
      <c r="E257" s="9"/>
      <c r="F257" s="9"/>
    </row>
    <row r="258" spans="3:6" ht="16.5">
      <c r="C258" s="340"/>
      <c r="D258" s="10"/>
      <c r="E258" s="9"/>
      <c r="F258" s="9"/>
    </row>
    <row r="259" spans="3:6" ht="16.5">
      <c r="C259" s="340"/>
      <c r="D259" s="10"/>
      <c r="E259" s="9"/>
      <c r="F259" s="9"/>
    </row>
    <row r="260" spans="3:6" ht="16.5">
      <c r="C260" s="340"/>
      <c r="D260" s="10"/>
      <c r="E260" s="9"/>
      <c r="F260" s="9"/>
    </row>
    <row r="261" spans="3:6" ht="16.5">
      <c r="C261" s="340"/>
      <c r="D261" s="10"/>
      <c r="E261" s="9"/>
      <c r="F261" s="9"/>
    </row>
    <row r="262" spans="3:6" ht="16.5">
      <c r="C262" s="340"/>
      <c r="D262" s="10"/>
      <c r="E262" s="9"/>
      <c r="F262" s="9"/>
    </row>
    <row r="263" spans="3:6" ht="16.5">
      <c r="C263" s="340"/>
      <c r="D263" s="10"/>
      <c r="E263" s="9"/>
      <c r="F263" s="9"/>
    </row>
    <row r="264" spans="3:6" ht="16.5">
      <c r="C264" s="340"/>
      <c r="D264" s="10"/>
      <c r="E264" s="9"/>
      <c r="F264" s="9"/>
    </row>
    <row r="265" spans="3:6" ht="16.5">
      <c r="C265" s="340"/>
      <c r="D265" s="10"/>
      <c r="E265" s="9"/>
      <c r="F265" s="9"/>
    </row>
    <row r="266" spans="3:6" ht="16.5">
      <c r="C266" s="340"/>
      <c r="D266" s="10"/>
      <c r="E266" s="9"/>
      <c r="F266" s="9"/>
    </row>
    <row r="267" spans="3:6" ht="16.5">
      <c r="C267" s="340"/>
      <c r="D267" s="10"/>
      <c r="E267" s="9"/>
      <c r="F267" s="9"/>
    </row>
    <row r="268" spans="3:6" ht="16.5">
      <c r="C268" s="340"/>
      <c r="D268" s="10"/>
      <c r="E268" s="9"/>
      <c r="F268" s="9"/>
    </row>
    <row r="269" spans="3:6" ht="16.5">
      <c r="C269" s="340"/>
      <c r="D269" s="10"/>
      <c r="E269" s="9"/>
      <c r="F269" s="9"/>
    </row>
    <row r="270" spans="3:6" ht="16.5">
      <c r="C270" s="340"/>
      <c r="D270" s="10"/>
      <c r="E270" s="9"/>
      <c r="F270" s="9"/>
    </row>
    <row r="271" spans="3:6" ht="16.5">
      <c r="C271" s="340"/>
      <c r="D271" s="10"/>
      <c r="E271" s="9"/>
      <c r="F271" s="9"/>
    </row>
    <row r="272" spans="3:6" ht="16.5">
      <c r="C272" s="340"/>
      <c r="D272" s="10"/>
      <c r="E272" s="9"/>
      <c r="F272" s="9"/>
    </row>
    <row r="273" spans="3:6" ht="16.5">
      <c r="C273" s="340"/>
      <c r="D273" s="10"/>
      <c r="E273" s="9"/>
      <c r="F273" s="9"/>
    </row>
    <row r="274" spans="3:6" ht="16.5">
      <c r="C274" s="340"/>
      <c r="D274" s="10"/>
      <c r="E274" s="9"/>
      <c r="F274" s="9"/>
    </row>
    <row r="275" spans="3:6" ht="16.5">
      <c r="C275" s="340"/>
      <c r="D275" s="10"/>
      <c r="E275" s="9"/>
      <c r="F275" s="9"/>
    </row>
    <row r="276" spans="3:6" ht="16.5">
      <c r="C276" s="340"/>
      <c r="D276" s="10"/>
      <c r="E276" s="9"/>
      <c r="F276" s="9"/>
    </row>
    <row r="277" spans="3:6" ht="16.5">
      <c r="C277" s="340"/>
      <c r="D277" s="10"/>
      <c r="E277" s="9"/>
      <c r="F277" s="9"/>
    </row>
    <row r="278" spans="3:6" ht="16.5">
      <c r="C278" s="340"/>
      <c r="D278" s="10"/>
      <c r="E278" s="9"/>
      <c r="F278" s="9"/>
    </row>
    <row r="279" spans="3:6" ht="16.5">
      <c r="C279" s="340"/>
      <c r="D279" s="10"/>
      <c r="E279" s="9"/>
      <c r="F279" s="9"/>
    </row>
    <row r="280" spans="3:6" ht="16.5">
      <c r="C280" s="340"/>
      <c r="D280" s="10"/>
      <c r="E280" s="9"/>
      <c r="F280" s="9"/>
    </row>
    <row r="281" spans="3:6" ht="16.5">
      <c r="C281" s="340"/>
      <c r="D281" s="10"/>
      <c r="E281" s="9"/>
      <c r="F281" s="9"/>
    </row>
    <row r="282" spans="3:6" ht="16.5">
      <c r="C282" s="340"/>
      <c r="D282" s="10"/>
      <c r="E282" s="9"/>
      <c r="F282" s="9"/>
    </row>
    <row r="283" spans="3:6" ht="16.5">
      <c r="C283" s="340"/>
      <c r="D283" s="10"/>
      <c r="E283" s="9"/>
      <c r="F283" s="9"/>
    </row>
    <row r="284" spans="3:6" ht="16.5">
      <c r="C284" s="340"/>
      <c r="D284" s="10"/>
      <c r="E284" s="9"/>
      <c r="F284" s="9"/>
    </row>
    <row r="285" spans="3:6" ht="16.5">
      <c r="C285" s="340"/>
      <c r="D285" s="10"/>
      <c r="E285" s="9"/>
      <c r="F285" s="9"/>
    </row>
    <row r="286" spans="3:6" ht="16.5">
      <c r="C286" s="340"/>
      <c r="D286" s="10"/>
      <c r="E286" s="9"/>
      <c r="F286" s="9"/>
    </row>
    <row r="287" spans="3:6" ht="16.5">
      <c r="C287" s="340"/>
      <c r="D287" s="10"/>
      <c r="E287" s="9"/>
      <c r="F287" s="9"/>
    </row>
    <row r="288" spans="3:6" ht="16.5">
      <c r="C288" s="340"/>
      <c r="D288" s="10"/>
      <c r="E288" s="9"/>
      <c r="F288" s="9"/>
    </row>
    <row r="289" spans="3:6" ht="16.5">
      <c r="C289" s="340"/>
      <c r="D289" s="10"/>
      <c r="E289" s="9"/>
      <c r="F289" s="9"/>
    </row>
    <row r="290" spans="3:6" ht="16.5">
      <c r="C290" s="340"/>
      <c r="D290" s="10"/>
      <c r="E290" s="9"/>
      <c r="F290" s="9"/>
    </row>
    <row r="291" spans="3:6" ht="16.5">
      <c r="C291" s="340"/>
      <c r="D291" s="10"/>
      <c r="E291" s="9"/>
      <c r="F291" s="9"/>
    </row>
    <row r="292" spans="3:6" ht="16.5">
      <c r="C292" s="340"/>
      <c r="D292" s="10"/>
      <c r="E292" s="9"/>
      <c r="F292" s="9"/>
    </row>
    <row r="293" spans="3:6" ht="16.5">
      <c r="C293" s="340"/>
      <c r="D293" s="10"/>
      <c r="E293" s="9"/>
      <c r="F293" s="9"/>
    </row>
    <row r="294" spans="3:6" ht="16.5">
      <c r="C294" s="340"/>
      <c r="D294" s="10"/>
      <c r="E294" s="9"/>
      <c r="F294" s="9"/>
    </row>
    <row r="295" spans="3:6" ht="16.5">
      <c r="C295" s="340"/>
      <c r="D295" s="10"/>
      <c r="E295" s="9"/>
      <c r="F295" s="9"/>
    </row>
    <row r="296" spans="3:6" ht="16.5">
      <c r="C296" s="340"/>
      <c r="D296" s="10"/>
      <c r="E296" s="9"/>
      <c r="F296" s="9"/>
    </row>
    <row r="297" spans="3:6" ht="16.5">
      <c r="C297" s="340"/>
      <c r="D297" s="10"/>
      <c r="E297" s="9"/>
      <c r="F297" s="9"/>
    </row>
    <row r="298" spans="3:6" ht="16.5">
      <c r="C298" s="340"/>
      <c r="D298" s="10"/>
      <c r="E298" s="9"/>
      <c r="F298" s="9"/>
    </row>
    <row r="299" spans="3:6" ht="16.5">
      <c r="C299" s="340"/>
      <c r="D299" s="10"/>
      <c r="E299" s="9"/>
      <c r="F299" s="9"/>
    </row>
    <row r="300" spans="3:6" ht="16.5">
      <c r="C300" s="340"/>
      <c r="D300" s="10"/>
      <c r="E300" s="9"/>
      <c r="F300" s="9"/>
    </row>
    <row r="301" spans="3:6" ht="16.5">
      <c r="C301" s="340"/>
      <c r="D301" s="10"/>
      <c r="E301" s="9"/>
      <c r="F301" s="9"/>
    </row>
    <row r="302" spans="3:6" ht="16.5">
      <c r="C302" s="340"/>
      <c r="D302" s="10"/>
      <c r="E302" s="9"/>
      <c r="F302" s="9"/>
    </row>
    <row r="303" spans="3:6" ht="16.5">
      <c r="C303" s="340"/>
      <c r="D303" s="10"/>
      <c r="E303" s="9"/>
      <c r="F303" s="9"/>
    </row>
    <row r="304" spans="3:6" ht="16.5">
      <c r="C304" s="340"/>
      <c r="D304" s="10"/>
      <c r="E304" s="9"/>
      <c r="F304" s="9"/>
    </row>
    <row r="305" spans="3:6" ht="16.5">
      <c r="C305" s="340"/>
      <c r="D305" s="10"/>
      <c r="E305" s="9"/>
      <c r="F305" s="9"/>
    </row>
    <row r="306" spans="3:6" ht="16.5">
      <c r="C306" s="340"/>
      <c r="D306" s="10"/>
      <c r="E306" s="9"/>
      <c r="F306" s="9"/>
    </row>
    <row r="307" spans="3:6" ht="16.5">
      <c r="C307" s="340"/>
      <c r="D307" s="10"/>
      <c r="E307" s="9"/>
      <c r="F307" s="9"/>
    </row>
    <row r="308" spans="3:6" ht="16.5">
      <c r="C308" s="340"/>
      <c r="D308" s="10"/>
      <c r="E308" s="9"/>
      <c r="F308" s="9"/>
    </row>
    <row r="309" spans="3:6" ht="16.5">
      <c r="C309" s="340"/>
      <c r="D309" s="10"/>
      <c r="E309" s="9"/>
      <c r="F309" s="9"/>
    </row>
    <row r="310" spans="3:6" ht="16.5">
      <c r="C310" s="340"/>
      <c r="D310" s="10"/>
      <c r="E310" s="9"/>
      <c r="F310" s="9"/>
    </row>
    <row r="311" spans="3:6" ht="16.5">
      <c r="C311" s="340"/>
      <c r="D311" s="10"/>
      <c r="E311" s="9"/>
      <c r="F311" s="9"/>
    </row>
    <row r="312" spans="3:6" ht="16.5">
      <c r="C312" s="340"/>
      <c r="D312" s="10"/>
      <c r="E312" s="9"/>
      <c r="F312" s="9"/>
    </row>
    <row r="313" spans="3:6" ht="16.5">
      <c r="C313" s="340"/>
      <c r="D313" s="10"/>
      <c r="E313" s="9"/>
      <c r="F313" s="9"/>
    </row>
    <row r="314" spans="3:6" ht="16.5">
      <c r="C314" s="340"/>
      <c r="D314" s="10"/>
      <c r="E314" s="9"/>
      <c r="F314" s="9"/>
    </row>
    <row r="315" spans="3:6" ht="16.5">
      <c r="C315" s="340"/>
      <c r="D315" s="10"/>
      <c r="E315" s="9"/>
      <c r="F315" s="9"/>
    </row>
    <row r="316" spans="3:6" ht="16.5">
      <c r="C316" s="340"/>
      <c r="D316" s="10"/>
      <c r="E316" s="9"/>
      <c r="F316" s="9"/>
    </row>
    <row r="317" spans="3:6" ht="16.5">
      <c r="C317" s="340"/>
      <c r="D317" s="10"/>
      <c r="E317" s="9"/>
      <c r="F317" s="9"/>
    </row>
    <row r="318" spans="3:6" ht="16.5">
      <c r="C318" s="340"/>
      <c r="D318" s="10"/>
      <c r="E318" s="9"/>
      <c r="F318" s="9"/>
    </row>
    <row r="319" spans="3:6" ht="16.5">
      <c r="C319" s="340"/>
      <c r="D319" s="10"/>
      <c r="E319" s="9"/>
      <c r="F319" s="9"/>
    </row>
    <row r="320" spans="3:6" ht="16.5">
      <c r="C320" s="340"/>
      <c r="D320" s="10"/>
      <c r="E320" s="9"/>
      <c r="F320" s="9"/>
    </row>
    <row r="321" spans="3:6" ht="16.5">
      <c r="C321" s="340"/>
      <c r="D321" s="10"/>
      <c r="E321" s="9"/>
      <c r="F321" s="9"/>
    </row>
    <row r="322" spans="3:6" ht="16.5">
      <c r="C322" s="340"/>
      <c r="D322" s="10"/>
      <c r="E322" s="9"/>
      <c r="F322" s="9"/>
    </row>
    <row r="323" spans="3:6" ht="16.5">
      <c r="C323" s="340"/>
      <c r="D323" s="10"/>
      <c r="E323" s="9"/>
      <c r="F323" s="9"/>
    </row>
    <row r="324" spans="3:6" ht="16.5">
      <c r="C324" s="340"/>
      <c r="D324" s="10"/>
      <c r="E324" s="9"/>
      <c r="F324" s="9"/>
    </row>
    <row r="325" spans="3:6" ht="16.5">
      <c r="C325" s="340"/>
      <c r="D325" s="10"/>
      <c r="E325" s="9"/>
      <c r="F325" s="9"/>
    </row>
    <row r="326" spans="3:6" ht="16.5">
      <c r="C326" s="340"/>
      <c r="D326" s="10"/>
      <c r="E326" s="9"/>
      <c r="F326" s="9"/>
    </row>
    <row r="327" spans="3:6" ht="16.5">
      <c r="C327" s="340"/>
      <c r="D327" s="10"/>
      <c r="E327" s="9"/>
      <c r="F327" s="9"/>
    </row>
    <row r="328" spans="3:6" ht="16.5">
      <c r="C328" s="340"/>
      <c r="D328" s="10"/>
      <c r="E328" s="9"/>
      <c r="F328" s="9"/>
    </row>
    <row r="329" spans="3:6" ht="16.5">
      <c r="C329" s="340"/>
      <c r="D329" s="10"/>
      <c r="E329" s="9"/>
      <c r="F329" s="9"/>
    </row>
    <row r="330" spans="3:6" ht="16.5">
      <c r="C330" s="340"/>
      <c r="D330" s="10"/>
      <c r="E330" s="9"/>
      <c r="F330" s="9"/>
    </row>
    <row r="331" spans="3:6" ht="16.5">
      <c r="C331" s="340"/>
      <c r="D331" s="10"/>
      <c r="E331" s="9"/>
      <c r="F331" s="9"/>
    </row>
    <row r="332" spans="3:6" ht="16.5">
      <c r="C332" s="340"/>
      <c r="D332" s="10"/>
      <c r="E332" s="9"/>
      <c r="F332" s="9"/>
    </row>
    <row r="333" spans="3:6" ht="16.5">
      <c r="C333" s="340"/>
      <c r="D333" s="10"/>
      <c r="E333" s="9"/>
      <c r="F333" s="9"/>
    </row>
    <row r="334" spans="3:6" ht="16.5">
      <c r="C334" s="340"/>
      <c r="D334" s="10"/>
      <c r="E334" s="9"/>
      <c r="F334" s="9"/>
    </row>
    <row r="335" spans="3:6" ht="16.5">
      <c r="C335" s="340"/>
      <c r="D335" s="10"/>
      <c r="E335" s="9"/>
      <c r="F335" s="9"/>
    </row>
    <row r="336" spans="3:6" ht="16.5">
      <c r="C336" s="340"/>
      <c r="D336" s="10"/>
      <c r="E336" s="9"/>
      <c r="F336" s="9"/>
    </row>
    <row r="337" spans="3:6" ht="16.5">
      <c r="C337" s="340"/>
      <c r="D337" s="10"/>
      <c r="E337" s="9"/>
      <c r="F337" s="9"/>
    </row>
    <row r="338" spans="3:6" ht="16.5">
      <c r="C338" s="340"/>
      <c r="D338" s="10"/>
      <c r="E338" s="9"/>
      <c r="F338" s="9"/>
    </row>
    <row r="339" spans="3:6" ht="16.5">
      <c r="C339" s="340"/>
      <c r="D339" s="10"/>
      <c r="E339" s="9"/>
      <c r="F339" s="9"/>
    </row>
    <row r="340" spans="3:6" ht="16.5">
      <c r="C340" s="340"/>
      <c r="D340" s="10"/>
      <c r="E340" s="9"/>
      <c r="F340" s="9"/>
    </row>
    <row r="341" spans="3:6" ht="16.5">
      <c r="C341" s="340"/>
      <c r="D341" s="10"/>
      <c r="E341" s="9"/>
      <c r="F341" s="9"/>
    </row>
    <row r="342" spans="3:6" ht="16.5">
      <c r="C342" s="340"/>
      <c r="D342" s="10"/>
      <c r="E342" s="9"/>
      <c r="F342" s="9"/>
    </row>
    <row r="343" spans="3:6" ht="16.5">
      <c r="C343" s="340"/>
      <c r="D343" s="10"/>
      <c r="E343" s="9"/>
      <c r="F343" s="9"/>
    </row>
    <row r="344" spans="3:6" ht="16.5">
      <c r="C344" s="340"/>
      <c r="D344" s="10"/>
      <c r="E344" s="9"/>
      <c r="F344" s="9"/>
    </row>
    <row r="345" spans="3:6" ht="16.5">
      <c r="C345" s="340"/>
      <c r="D345" s="10"/>
      <c r="E345" s="9"/>
      <c r="F345" s="9"/>
    </row>
    <row r="346" spans="3:6" ht="16.5">
      <c r="C346" s="340"/>
      <c r="D346" s="10"/>
      <c r="E346" s="9"/>
      <c r="F346" s="9"/>
    </row>
    <row r="347" spans="3:6" ht="16.5">
      <c r="C347" s="340"/>
      <c r="D347" s="10"/>
      <c r="E347" s="9"/>
      <c r="F347" s="9"/>
    </row>
    <row r="348" spans="3:6" ht="16.5">
      <c r="C348" s="340"/>
      <c r="D348" s="10"/>
      <c r="E348" s="9"/>
      <c r="F348" s="9"/>
    </row>
    <row r="349" spans="3:6" ht="16.5">
      <c r="C349" s="340"/>
      <c r="D349" s="10"/>
      <c r="E349" s="9"/>
      <c r="F349" s="9"/>
    </row>
    <row r="350" spans="3:6" ht="16.5">
      <c r="C350" s="340"/>
      <c r="D350" s="10"/>
      <c r="E350" s="9"/>
      <c r="F350" s="9"/>
    </row>
    <row r="351" spans="3:6" ht="16.5">
      <c r="C351" s="340"/>
      <c r="D351" s="10"/>
      <c r="E351" s="9"/>
      <c r="F351" s="9"/>
    </row>
    <row r="352" spans="3:6" ht="16.5">
      <c r="C352" s="340"/>
      <c r="D352" s="10"/>
      <c r="E352" s="9"/>
      <c r="F352" s="9"/>
    </row>
    <row r="353" spans="3:6" ht="16.5">
      <c r="C353" s="340"/>
      <c r="D353" s="10"/>
      <c r="E353" s="9"/>
      <c r="F353" s="9"/>
    </row>
    <row r="354" spans="3:6" ht="16.5">
      <c r="C354" s="340"/>
      <c r="D354" s="10"/>
      <c r="E354" s="9"/>
      <c r="F354" s="9"/>
    </row>
    <row r="355" spans="3:6" ht="16.5">
      <c r="C355" s="340"/>
      <c r="D355" s="10"/>
      <c r="E355" s="9"/>
      <c r="F355" s="9"/>
    </row>
    <row r="356" spans="3:6" ht="16.5">
      <c r="C356" s="340"/>
      <c r="D356" s="10"/>
      <c r="E356" s="9"/>
      <c r="F356" s="9"/>
    </row>
    <row r="357" spans="3:6" ht="16.5">
      <c r="C357" s="340"/>
      <c r="D357" s="10"/>
      <c r="E357" s="9"/>
      <c r="F357" s="9"/>
    </row>
    <row r="358" spans="3:6" ht="16.5">
      <c r="C358" s="340"/>
      <c r="D358" s="10"/>
      <c r="E358" s="9"/>
      <c r="F358" s="9"/>
    </row>
    <row r="359" spans="3:6" ht="16.5">
      <c r="C359" s="340"/>
      <c r="D359" s="10"/>
      <c r="E359" s="9"/>
      <c r="F359" s="9"/>
    </row>
    <row r="360" spans="3:6" ht="16.5">
      <c r="C360" s="340"/>
      <c r="D360" s="10"/>
      <c r="E360" s="9"/>
      <c r="F360" s="9"/>
    </row>
    <row r="361" spans="3:6" ht="16.5">
      <c r="C361" s="340"/>
      <c r="D361" s="10"/>
      <c r="E361" s="9"/>
      <c r="F361" s="9"/>
    </row>
    <row r="362" spans="3:6" ht="16.5">
      <c r="C362" s="340"/>
      <c r="D362" s="10"/>
      <c r="E362" s="9"/>
      <c r="F362" s="9"/>
    </row>
    <row r="363" spans="3:6" ht="16.5">
      <c r="C363" s="340"/>
      <c r="D363" s="10"/>
      <c r="E363" s="9"/>
      <c r="F363" s="9"/>
    </row>
    <row r="364" spans="3:6" ht="16.5">
      <c r="C364" s="340"/>
      <c r="D364" s="10"/>
      <c r="E364" s="9"/>
      <c r="F364" s="9"/>
    </row>
    <row r="365" spans="3:6" ht="16.5">
      <c r="C365" s="340"/>
      <c r="D365" s="10"/>
      <c r="E365" s="9"/>
      <c r="F365" s="9"/>
    </row>
    <row r="366" spans="3:6" ht="16.5">
      <c r="C366" s="340"/>
      <c r="D366" s="10"/>
      <c r="E366" s="9"/>
      <c r="F366" s="9"/>
    </row>
    <row r="367" spans="3:6" ht="16.5">
      <c r="C367" s="340"/>
      <c r="D367" s="10"/>
      <c r="E367" s="9"/>
      <c r="F367" s="9"/>
    </row>
    <row r="368" spans="3:6" ht="16.5">
      <c r="C368" s="340"/>
      <c r="D368" s="10"/>
      <c r="E368" s="9"/>
      <c r="F368" s="9"/>
    </row>
    <row r="369" spans="3:6" ht="16.5">
      <c r="C369" s="340"/>
      <c r="D369" s="10"/>
      <c r="E369" s="9"/>
      <c r="F369" s="9"/>
    </row>
    <row r="370" spans="3:6" ht="16.5">
      <c r="C370" s="340"/>
      <c r="D370" s="10"/>
      <c r="E370" s="9"/>
      <c r="F370" s="9"/>
    </row>
    <row r="371" spans="3:6" ht="16.5">
      <c r="C371" s="340"/>
      <c r="D371" s="10"/>
      <c r="E371" s="9"/>
      <c r="F371" s="9"/>
    </row>
    <row r="372" spans="3:6" ht="16.5">
      <c r="C372" s="340"/>
      <c r="D372" s="10"/>
      <c r="E372" s="9"/>
      <c r="F372" s="9"/>
    </row>
    <row r="373" spans="3:6" ht="16.5">
      <c r="C373" s="340"/>
      <c r="D373" s="10"/>
      <c r="E373" s="9"/>
      <c r="F373" s="9"/>
    </row>
    <row r="374" spans="3:6" ht="16.5">
      <c r="C374" s="340"/>
      <c r="D374" s="10"/>
      <c r="E374" s="9"/>
      <c r="F374" s="9"/>
    </row>
    <row r="375" spans="3:6" ht="16.5">
      <c r="C375" s="340"/>
      <c r="D375" s="10"/>
      <c r="E375" s="9"/>
      <c r="F375" s="9"/>
    </row>
    <row r="376" spans="3:6" ht="16.5">
      <c r="C376" s="340"/>
      <c r="D376" s="10"/>
      <c r="E376" s="9"/>
      <c r="F376" s="9"/>
    </row>
    <row r="377" spans="3:6" ht="16.5">
      <c r="C377" s="340"/>
      <c r="D377" s="10"/>
      <c r="E377" s="9"/>
      <c r="F377" s="9"/>
    </row>
    <row r="378" spans="3:6" ht="16.5">
      <c r="C378" s="340"/>
      <c r="D378" s="10"/>
      <c r="E378" s="9"/>
      <c r="F378" s="9"/>
    </row>
    <row r="379" spans="3:6" ht="16.5">
      <c r="C379" s="340"/>
      <c r="D379" s="10"/>
      <c r="E379" s="9"/>
      <c r="F379" s="9"/>
    </row>
    <row r="380" spans="3:6" ht="16.5">
      <c r="C380" s="340"/>
      <c r="D380" s="10"/>
      <c r="E380" s="9"/>
      <c r="F380" s="9"/>
    </row>
    <row r="381" spans="3:6" ht="16.5">
      <c r="C381" s="340"/>
      <c r="D381" s="10"/>
      <c r="E381" s="9"/>
      <c r="F381" s="9"/>
    </row>
    <row r="382" spans="3:6" ht="16.5">
      <c r="C382" s="340"/>
      <c r="D382" s="10"/>
      <c r="E382" s="9"/>
      <c r="F382" s="9"/>
    </row>
    <row r="383" spans="3:6" ht="16.5">
      <c r="C383" s="340"/>
      <c r="D383" s="10"/>
      <c r="E383" s="9"/>
      <c r="F383" s="9"/>
    </row>
    <row r="384" spans="3:6" ht="16.5">
      <c r="C384" s="340"/>
      <c r="D384" s="10"/>
      <c r="E384" s="9"/>
      <c r="F384" s="9"/>
    </row>
    <row r="385" spans="3:6" ht="16.5">
      <c r="C385" s="340"/>
      <c r="D385" s="10"/>
      <c r="E385" s="9"/>
      <c r="F385" s="9"/>
    </row>
    <row r="386" spans="3:6" ht="16.5">
      <c r="C386" s="340"/>
      <c r="D386" s="10"/>
      <c r="E386" s="9"/>
      <c r="F386" s="9"/>
    </row>
    <row r="387" spans="3:6" ht="16.5">
      <c r="C387" s="340"/>
      <c r="D387" s="10"/>
      <c r="E387" s="9"/>
      <c r="F387" s="9"/>
    </row>
    <row r="388" spans="3:6" ht="16.5">
      <c r="C388" s="340"/>
      <c r="D388" s="10"/>
      <c r="E388" s="9"/>
      <c r="F388" s="9"/>
    </row>
    <row r="389" spans="3:6" ht="16.5">
      <c r="C389" s="340"/>
      <c r="D389" s="10"/>
      <c r="E389" s="9"/>
      <c r="F389" s="9"/>
    </row>
    <row r="390" spans="3:6" ht="16.5">
      <c r="C390" s="340"/>
      <c r="D390" s="10"/>
      <c r="E390" s="9"/>
      <c r="F390" s="9"/>
    </row>
    <row r="391" spans="3:6" ht="16.5">
      <c r="C391" s="340"/>
      <c r="D391" s="10"/>
      <c r="E391" s="9"/>
      <c r="F391" s="9"/>
    </row>
    <row r="392" spans="3:6" ht="16.5">
      <c r="C392" s="340"/>
      <c r="D392" s="10"/>
      <c r="E392" s="9"/>
      <c r="F392" s="9"/>
    </row>
    <row r="393" spans="3:6" ht="16.5">
      <c r="C393" s="340"/>
      <c r="D393" s="10"/>
      <c r="E393" s="9"/>
      <c r="F393" s="9"/>
    </row>
    <row r="394" spans="3:6" ht="16.5">
      <c r="C394" s="340"/>
      <c r="D394" s="10"/>
      <c r="E394" s="9"/>
      <c r="F394" s="9"/>
    </row>
    <row r="395" spans="3:6" ht="16.5">
      <c r="C395" s="340"/>
      <c r="D395" s="10"/>
      <c r="E395" s="9"/>
      <c r="F395" s="9"/>
    </row>
    <row r="396" spans="3:6" ht="16.5">
      <c r="C396" s="340"/>
      <c r="D396" s="10"/>
      <c r="E396" s="9"/>
      <c r="F396" s="9"/>
    </row>
    <row r="397" spans="3:6" ht="16.5">
      <c r="C397" s="340"/>
      <c r="D397" s="10"/>
      <c r="E397" s="9"/>
      <c r="F397" s="9"/>
    </row>
    <row r="398" spans="3:6" ht="16.5">
      <c r="C398" s="340"/>
      <c r="D398" s="10"/>
      <c r="E398" s="9"/>
      <c r="F398" s="9"/>
    </row>
    <row r="399" spans="3:6" ht="16.5">
      <c r="C399" s="340"/>
      <c r="D399" s="10"/>
      <c r="E399" s="9"/>
      <c r="F399" s="9"/>
    </row>
    <row r="400" spans="3:6" ht="16.5">
      <c r="C400" s="340"/>
      <c r="D400" s="10"/>
      <c r="E400" s="9"/>
      <c r="F400" s="9"/>
    </row>
    <row r="401" spans="3:6" ht="16.5">
      <c r="C401" s="340"/>
      <c r="D401" s="10"/>
      <c r="E401" s="9"/>
      <c r="F401" s="9"/>
    </row>
    <row r="402" spans="3:6" ht="16.5">
      <c r="C402" s="340"/>
      <c r="D402" s="10"/>
      <c r="E402" s="9"/>
      <c r="F402" s="9"/>
    </row>
    <row r="403" spans="3:6" ht="16.5">
      <c r="C403" s="340"/>
      <c r="D403" s="10"/>
      <c r="E403" s="9"/>
      <c r="F403" s="9"/>
    </row>
    <row r="404" spans="3:6" ht="16.5">
      <c r="C404" s="340"/>
      <c r="D404" s="10"/>
      <c r="E404" s="9"/>
      <c r="F404" s="9"/>
    </row>
    <row r="405" spans="3:6" ht="16.5">
      <c r="C405" s="340"/>
      <c r="D405" s="10"/>
      <c r="E405" s="9"/>
      <c r="F405" s="9"/>
    </row>
    <row r="406" spans="3:6" ht="16.5">
      <c r="C406" s="340"/>
      <c r="D406" s="10"/>
      <c r="E406" s="9"/>
      <c r="F406" s="9"/>
    </row>
    <row r="407" spans="3:6" ht="16.5">
      <c r="C407" s="340"/>
      <c r="D407" s="10"/>
      <c r="E407" s="9"/>
      <c r="F407" s="9"/>
    </row>
    <row r="408" spans="3:6" ht="16.5">
      <c r="C408" s="340"/>
      <c r="D408" s="10"/>
      <c r="E408" s="9"/>
      <c r="F408" s="9"/>
    </row>
    <row r="409" spans="3:6" ht="16.5">
      <c r="C409" s="340"/>
      <c r="D409" s="10"/>
      <c r="E409" s="9"/>
      <c r="F409" s="9"/>
    </row>
    <row r="410" spans="3:6" ht="16.5">
      <c r="C410" s="340"/>
      <c r="D410" s="10"/>
      <c r="E410" s="9"/>
      <c r="F410" s="9"/>
    </row>
    <row r="411" spans="3:6" ht="16.5">
      <c r="C411" s="340"/>
      <c r="D411" s="10"/>
      <c r="E411" s="9"/>
      <c r="F411" s="9"/>
    </row>
    <row r="412" spans="3:6" ht="16.5">
      <c r="C412" s="340"/>
      <c r="D412" s="10"/>
      <c r="E412" s="9"/>
      <c r="F412" s="9"/>
    </row>
    <row r="413" spans="3:6" ht="16.5">
      <c r="C413" s="340"/>
      <c r="D413" s="10"/>
      <c r="E413" s="9"/>
      <c r="F413" s="9"/>
    </row>
    <row r="414" spans="3:6" ht="16.5">
      <c r="C414" s="340"/>
      <c r="D414" s="10"/>
      <c r="E414" s="9"/>
      <c r="F414" s="9"/>
    </row>
    <row r="415" spans="3:6" ht="16.5">
      <c r="C415" s="340"/>
      <c r="D415" s="10"/>
      <c r="E415" s="9"/>
      <c r="F415" s="9"/>
    </row>
    <row r="416" spans="3:6" ht="16.5">
      <c r="C416" s="340"/>
      <c r="D416" s="10"/>
      <c r="E416" s="9"/>
      <c r="F416" s="9"/>
    </row>
    <row r="417" spans="3:6" ht="16.5">
      <c r="C417" s="340"/>
      <c r="D417" s="10"/>
      <c r="E417" s="9"/>
      <c r="F417" s="9"/>
    </row>
    <row r="418" spans="3:6" ht="16.5">
      <c r="C418" s="340"/>
      <c r="D418" s="10"/>
      <c r="E418" s="9"/>
      <c r="F418" s="9"/>
    </row>
    <row r="419" spans="3:6" ht="16.5">
      <c r="C419" s="340"/>
      <c r="D419" s="10"/>
      <c r="E419" s="9"/>
      <c r="F419" s="9"/>
    </row>
    <row r="420" spans="3:6" ht="16.5">
      <c r="C420" s="340"/>
      <c r="D420" s="10"/>
      <c r="E420" s="9"/>
      <c r="F420" s="9"/>
    </row>
    <row r="421" spans="3:6" ht="16.5">
      <c r="C421" s="340"/>
      <c r="D421" s="10"/>
      <c r="E421" s="9"/>
      <c r="F421" s="9"/>
    </row>
    <row r="422" spans="3:6" ht="16.5">
      <c r="C422" s="340"/>
      <c r="D422" s="10"/>
      <c r="E422" s="9"/>
      <c r="F422" s="9"/>
    </row>
    <row r="423" spans="3:6" ht="16.5">
      <c r="C423" s="340"/>
      <c r="D423" s="10"/>
      <c r="E423" s="9"/>
      <c r="F423" s="9"/>
    </row>
    <row r="424" spans="3:6" ht="16.5">
      <c r="C424" s="340"/>
      <c r="D424" s="10"/>
      <c r="E424" s="9"/>
      <c r="F424" s="9"/>
    </row>
    <row r="425" spans="3:6" ht="16.5">
      <c r="C425" s="340"/>
      <c r="D425" s="10"/>
      <c r="E425" s="9"/>
      <c r="F425" s="9"/>
    </row>
    <row r="426" spans="3:6" ht="16.5">
      <c r="C426" s="340"/>
      <c r="D426" s="10"/>
      <c r="E426" s="9"/>
      <c r="F426" s="9"/>
    </row>
    <row r="427" spans="3:6" ht="16.5">
      <c r="C427" s="340"/>
      <c r="D427" s="10"/>
      <c r="E427" s="9"/>
      <c r="F427" s="9"/>
    </row>
    <row r="428" spans="3:6" ht="16.5">
      <c r="C428" s="340"/>
      <c r="D428" s="10"/>
      <c r="E428" s="9"/>
      <c r="F428" s="9"/>
    </row>
    <row r="429" spans="3:6" ht="16.5">
      <c r="C429" s="340"/>
      <c r="D429" s="10"/>
      <c r="E429" s="9"/>
      <c r="F429" s="9"/>
    </row>
    <row r="430" spans="3:6" ht="16.5">
      <c r="C430" s="340"/>
      <c r="D430" s="10"/>
      <c r="E430" s="9"/>
      <c r="F430" s="9"/>
    </row>
    <row r="431" spans="3:6" ht="16.5">
      <c r="C431" s="340"/>
      <c r="D431" s="10"/>
      <c r="E431" s="9"/>
      <c r="F431" s="9"/>
    </row>
    <row r="432" spans="3:6" ht="16.5">
      <c r="C432" s="340"/>
      <c r="D432" s="10"/>
      <c r="E432" s="9"/>
      <c r="F432" s="9"/>
    </row>
    <row r="433" spans="3:6" ht="16.5">
      <c r="C433" s="340"/>
      <c r="D433" s="10"/>
      <c r="E433" s="9"/>
      <c r="F433" s="9"/>
    </row>
    <row r="434" spans="3:6" ht="16.5">
      <c r="C434" s="340"/>
      <c r="D434" s="10"/>
      <c r="E434" s="9"/>
      <c r="F434" s="9"/>
    </row>
    <row r="435" spans="3:6" ht="16.5">
      <c r="C435" s="340"/>
      <c r="D435" s="10"/>
      <c r="E435" s="9"/>
      <c r="F435" s="9"/>
    </row>
    <row r="436" spans="3:6" ht="16.5">
      <c r="C436" s="340"/>
      <c r="D436" s="10"/>
      <c r="E436" s="9"/>
      <c r="F436" s="9"/>
    </row>
    <row r="437" spans="3:6" ht="16.5">
      <c r="C437" s="340"/>
      <c r="D437" s="10"/>
      <c r="E437" s="9"/>
      <c r="F437" s="9"/>
    </row>
    <row r="438" spans="3:6" ht="16.5">
      <c r="C438" s="340"/>
      <c r="D438" s="10"/>
      <c r="E438" s="9"/>
      <c r="F438" s="9"/>
    </row>
    <row r="439" spans="3:6" ht="16.5">
      <c r="C439" s="340"/>
      <c r="D439" s="10"/>
      <c r="E439" s="9"/>
      <c r="F439" s="9"/>
    </row>
    <row r="440" spans="3:6" ht="16.5">
      <c r="C440" s="340"/>
      <c r="D440" s="10"/>
      <c r="E440" s="9"/>
      <c r="F440" s="9"/>
    </row>
    <row r="441" spans="3:6" ht="16.5">
      <c r="C441" s="340"/>
      <c r="D441" s="10"/>
      <c r="E441" s="9"/>
      <c r="F441" s="9"/>
    </row>
    <row r="442" spans="3:6" ht="16.5">
      <c r="C442" s="340"/>
      <c r="D442" s="10"/>
      <c r="E442" s="9"/>
      <c r="F442" s="9"/>
    </row>
    <row r="443" spans="3:6" ht="16.5">
      <c r="C443" s="340"/>
      <c r="D443" s="10"/>
      <c r="E443" s="9"/>
      <c r="F443" s="9"/>
    </row>
    <row r="444" spans="3:6" ht="16.5">
      <c r="C444" s="340"/>
      <c r="D444" s="10"/>
      <c r="E444" s="9"/>
      <c r="F444" s="9"/>
    </row>
    <row r="445" spans="3:6" ht="16.5">
      <c r="C445" s="340"/>
      <c r="D445" s="10"/>
      <c r="E445" s="9"/>
      <c r="F445" s="9"/>
    </row>
    <row r="446" spans="3:6" ht="16.5">
      <c r="C446" s="340"/>
      <c r="D446" s="10"/>
      <c r="E446" s="9"/>
      <c r="F446" s="9"/>
    </row>
    <row r="447" spans="3:6" ht="16.5">
      <c r="C447" s="340"/>
      <c r="D447" s="10"/>
      <c r="E447" s="9"/>
      <c r="F447" s="9"/>
    </row>
    <row r="448" spans="3:6" ht="16.5">
      <c r="C448" s="340"/>
      <c r="D448" s="10"/>
      <c r="E448" s="9"/>
      <c r="F448" s="9"/>
    </row>
    <row r="449" spans="3:6" ht="16.5">
      <c r="C449" s="340"/>
      <c r="D449" s="10"/>
      <c r="E449" s="9"/>
      <c r="F449" s="9"/>
    </row>
    <row r="450" spans="3:6" ht="16.5">
      <c r="C450" s="340"/>
      <c r="D450" s="10"/>
      <c r="E450" s="9"/>
      <c r="F450" s="9"/>
    </row>
    <row r="451" spans="3:6" ht="16.5">
      <c r="C451" s="340"/>
      <c r="D451" s="10"/>
      <c r="E451" s="9"/>
      <c r="F451" s="9"/>
    </row>
    <row r="452" spans="3:6" ht="16.5">
      <c r="C452" s="340"/>
      <c r="D452" s="10"/>
      <c r="E452" s="9"/>
      <c r="F452" s="9"/>
    </row>
    <row r="453" spans="3:6" ht="16.5">
      <c r="C453" s="340"/>
      <c r="D453" s="10"/>
      <c r="E453" s="9"/>
      <c r="F453" s="9"/>
    </row>
    <row r="454" spans="3:6" ht="16.5">
      <c r="C454" s="340"/>
      <c r="D454" s="10"/>
      <c r="E454" s="9"/>
      <c r="F454" s="9"/>
    </row>
    <row r="455" spans="3:6" ht="16.5">
      <c r="C455" s="340"/>
      <c r="D455" s="10"/>
      <c r="E455" s="9"/>
      <c r="F455" s="9"/>
    </row>
    <row r="456" spans="3:6" ht="16.5">
      <c r="C456" s="340"/>
      <c r="D456" s="10"/>
      <c r="E456" s="9"/>
      <c r="F456" s="9"/>
    </row>
    <row r="457" spans="3:6" ht="16.5">
      <c r="C457" s="340"/>
      <c r="D457" s="10"/>
      <c r="E457" s="9"/>
      <c r="F457" s="9"/>
    </row>
    <row r="458" spans="3:6" ht="16.5">
      <c r="C458" s="340"/>
      <c r="D458" s="10"/>
      <c r="E458" s="9"/>
      <c r="F458" s="9"/>
    </row>
    <row r="459" spans="3:6" ht="16.5">
      <c r="C459" s="340"/>
      <c r="D459" s="10"/>
      <c r="E459" s="9"/>
      <c r="F459" s="9"/>
    </row>
    <row r="460" spans="3:6" ht="16.5">
      <c r="C460" s="340"/>
      <c r="D460" s="10"/>
      <c r="E460" s="9"/>
      <c r="F460" s="9"/>
    </row>
    <row r="461" spans="3:6" ht="16.5">
      <c r="C461" s="340"/>
      <c r="D461" s="10"/>
      <c r="E461" s="9"/>
      <c r="F461" s="9"/>
    </row>
    <row r="462" spans="3:6" ht="16.5">
      <c r="C462" s="340"/>
      <c r="D462" s="10"/>
      <c r="E462" s="9"/>
      <c r="F462" s="9"/>
    </row>
    <row r="463" spans="3:6" ht="16.5">
      <c r="C463" s="340"/>
      <c r="D463" s="10"/>
      <c r="E463" s="9"/>
      <c r="F463" s="9"/>
    </row>
    <row r="464" spans="3:6" ht="16.5">
      <c r="C464" s="340"/>
      <c r="D464" s="10"/>
      <c r="E464" s="9"/>
      <c r="F464" s="9"/>
    </row>
    <row r="465" spans="3:6" ht="16.5">
      <c r="C465" s="340"/>
      <c r="D465" s="10"/>
      <c r="E465" s="9"/>
      <c r="F465" s="9"/>
    </row>
    <row r="466" spans="3:6" ht="16.5">
      <c r="C466" s="340"/>
      <c r="D466" s="10"/>
      <c r="E466" s="9"/>
      <c r="F466" s="9"/>
    </row>
    <row r="467" spans="3:6" ht="16.5">
      <c r="C467" s="340"/>
      <c r="D467" s="10"/>
      <c r="E467" s="9"/>
      <c r="F467" s="9"/>
    </row>
    <row r="468" spans="3:6" ht="16.5">
      <c r="C468" s="340"/>
      <c r="D468" s="10"/>
      <c r="E468" s="9"/>
      <c r="F468" s="9"/>
    </row>
    <row r="469" spans="3:6" ht="16.5">
      <c r="C469" s="340"/>
      <c r="D469" s="10"/>
      <c r="E469" s="9"/>
      <c r="F469" s="9"/>
    </row>
    <row r="470" spans="3:6" ht="16.5">
      <c r="C470" s="340"/>
      <c r="D470" s="10"/>
      <c r="E470" s="9"/>
      <c r="F470" s="9"/>
    </row>
    <row r="471" spans="3:6" ht="16.5">
      <c r="C471" s="340"/>
      <c r="D471" s="10"/>
      <c r="E471" s="9"/>
      <c r="F471" s="9"/>
    </row>
    <row r="472" spans="3:6" ht="16.5">
      <c r="C472" s="340"/>
      <c r="D472" s="10"/>
      <c r="E472" s="9"/>
      <c r="F472" s="9"/>
    </row>
    <row r="473" spans="3:6" ht="16.5">
      <c r="C473" s="340"/>
      <c r="D473" s="10"/>
      <c r="E473" s="9"/>
      <c r="F473" s="9"/>
    </row>
    <row r="474" spans="3:6" ht="16.5">
      <c r="C474" s="340"/>
      <c r="D474" s="10"/>
      <c r="E474" s="9"/>
      <c r="F474" s="9"/>
    </row>
    <row r="475" spans="3:6" ht="16.5">
      <c r="C475" s="340"/>
      <c r="D475" s="10"/>
      <c r="E475" s="9"/>
      <c r="F475" s="9"/>
    </row>
    <row r="476" spans="3:6" ht="16.5">
      <c r="C476" s="340"/>
      <c r="D476" s="10"/>
      <c r="E476" s="9"/>
      <c r="F476" s="9"/>
    </row>
    <row r="477" spans="3:6" ht="16.5">
      <c r="C477" s="340"/>
      <c r="D477" s="10"/>
      <c r="E477" s="9"/>
      <c r="F477" s="9"/>
    </row>
    <row r="478" spans="3:6" ht="16.5">
      <c r="C478" s="340"/>
      <c r="D478" s="10"/>
      <c r="E478" s="9"/>
      <c r="F478" s="9"/>
    </row>
    <row r="479" spans="3:6" ht="16.5">
      <c r="C479" s="340"/>
      <c r="D479" s="10"/>
      <c r="E479" s="9"/>
      <c r="F479" s="9"/>
    </row>
    <row r="480" spans="3:6" ht="16.5">
      <c r="C480" s="340"/>
      <c r="D480" s="10"/>
      <c r="E480" s="9"/>
      <c r="F480" s="9"/>
    </row>
    <row r="481" spans="3:6" ht="16.5">
      <c r="C481" s="340"/>
      <c r="D481" s="10"/>
      <c r="E481" s="9"/>
      <c r="F481" s="9"/>
    </row>
    <row r="482" spans="3:6" ht="16.5">
      <c r="C482" s="340"/>
      <c r="D482" s="10"/>
      <c r="E482" s="9"/>
      <c r="F482" s="9"/>
    </row>
    <row r="483" spans="3:6" ht="16.5">
      <c r="C483" s="340"/>
      <c r="D483" s="10"/>
      <c r="E483" s="9"/>
      <c r="F483" s="9"/>
    </row>
    <row r="484" spans="3:6" ht="16.5">
      <c r="C484" s="340"/>
      <c r="D484" s="10"/>
      <c r="E484" s="9"/>
      <c r="F484" s="9"/>
    </row>
    <row r="485" spans="3:6" ht="16.5">
      <c r="C485" s="340"/>
      <c r="D485" s="10"/>
      <c r="E485" s="9"/>
      <c r="F485" s="9"/>
    </row>
    <row r="486" spans="3:6" ht="16.5">
      <c r="C486" s="340"/>
      <c r="D486" s="10"/>
      <c r="E486" s="9"/>
      <c r="F486" s="9"/>
    </row>
    <row r="487" spans="3:6" ht="16.5">
      <c r="C487" s="340"/>
      <c r="D487" s="10"/>
      <c r="E487" s="9"/>
      <c r="F487" s="9"/>
    </row>
    <row r="488" spans="3:6" ht="16.5">
      <c r="C488" s="340"/>
      <c r="D488" s="10"/>
      <c r="E488" s="9"/>
      <c r="F488" s="9"/>
    </row>
    <row r="489" spans="3:6" ht="16.5">
      <c r="C489" s="340"/>
      <c r="D489" s="10"/>
      <c r="E489" s="9"/>
      <c r="F489" s="9"/>
    </row>
    <row r="490" spans="3:6" ht="16.5">
      <c r="C490" s="340"/>
      <c r="D490" s="10"/>
      <c r="E490" s="9"/>
      <c r="F490" s="9"/>
    </row>
    <row r="491" spans="3:6" ht="16.5">
      <c r="C491" s="340"/>
      <c r="D491" s="10"/>
      <c r="E491" s="9"/>
      <c r="F491" s="9"/>
    </row>
    <row r="492" spans="3:6" ht="16.5">
      <c r="C492" s="340"/>
      <c r="D492" s="10"/>
      <c r="E492" s="9"/>
      <c r="F492" s="9"/>
    </row>
    <row r="493" spans="3:6" ht="16.5">
      <c r="C493" s="340"/>
      <c r="D493" s="10"/>
      <c r="E493" s="9"/>
      <c r="F493" s="9"/>
    </row>
    <row r="494" spans="3:6" ht="16.5">
      <c r="C494" s="340"/>
      <c r="D494" s="10"/>
      <c r="E494" s="9"/>
      <c r="F494" s="9"/>
    </row>
    <row r="495" spans="3:6" ht="16.5">
      <c r="C495" s="340"/>
      <c r="D495" s="10"/>
      <c r="E495" s="9"/>
      <c r="F495" s="9"/>
    </row>
    <row r="496" spans="3:6" ht="16.5">
      <c r="C496" s="340"/>
      <c r="D496" s="10"/>
      <c r="E496" s="9"/>
      <c r="F496" s="9"/>
    </row>
    <row r="497" spans="3:6" ht="16.5">
      <c r="C497" s="340"/>
      <c r="D497" s="10"/>
      <c r="E497" s="9"/>
      <c r="F497" s="9"/>
    </row>
    <row r="498" spans="3:6" ht="16.5">
      <c r="C498" s="340"/>
      <c r="D498" s="10"/>
      <c r="E498" s="9"/>
      <c r="F498" s="9"/>
    </row>
    <row r="499" spans="3:6" ht="16.5">
      <c r="C499" s="340"/>
      <c r="D499" s="10"/>
      <c r="E499" s="9"/>
      <c r="F499" s="9"/>
    </row>
    <row r="500" spans="3:6" ht="16.5">
      <c r="C500" s="340"/>
      <c r="D500" s="10"/>
      <c r="E500" s="9"/>
      <c r="F500" s="9"/>
    </row>
    <row r="501" spans="3:6" ht="16.5">
      <c r="C501" s="340"/>
      <c r="D501" s="10"/>
      <c r="E501" s="9"/>
      <c r="F501" s="9"/>
    </row>
    <row r="502" spans="3:6" ht="16.5">
      <c r="C502" s="340"/>
      <c r="D502" s="10"/>
      <c r="E502" s="9"/>
      <c r="F502" s="9"/>
    </row>
    <row r="503" spans="3:6" ht="16.5">
      <c r="C503" s="340"/>
      <c r="D503" s="10"/>
      <c r="E503" s="9"/>
      <c r="F503" s="9"/>
    </row>
    <row r="504" spans="3:6" ht="16.5">
      <c r="C504" s="340"/>
      <c r="D504" s="10"/>
      <c r="E504" s="9"/>
      <c r="F504" s="9"/>
    </row>
    <row r="505" spans="3:6" ht="16.5">
      <c r="C505" s="340"/>
      <c r="D505" s="10"/>
      <c r="E505" s="9"/>
      <c r="F505" s="9"/>
    </row>
    <row r="506" spans="3:6" ht="16.5">
      <c r="C506" s="340"/>
      <c r="D506" s="10"/>
      <c r="E506" s="9"/>
      <c r="F506" s="9"/>
    </row>
    <row r="507" spans="3:6" ht="16.5">
      <c r="C507" s="340"/>
      <c r="D507" s="10"/>
      <c r="E507" s="9"/>
      <c r="F507" s="9"/>
    </row>
    <row r="508" spans="3:6" ht="16.5">
      <c r="C508" s="340"/>
      <c r="D508" s="10"/>
      <c r="E508" s="9"/>
      <c r="F508" s="9"/>
    </row>
    <row r="509" spans="3:6" ht="16.5">
      <c r="C509" s="340"/>
      <c r="D509" s="10"/>
      <c r="E509" s="9"/>
      <c r="F509" s="9"/>
    </row>
    <row r="510" spans="3:6" ht="16.5">
      <c r="C510" s="340"/>
      <c r="D510" s="10"/>
      <c r="E510" s="9"/>
      <c r="F510" s="9"/>
    </row>
    <row r="511" spans="3:6" ht="16.5">
      <c r="C511" s="340"/>
      <c r="D511" s="10"/>
      <c r="E511" s="9"/>
      <c r="F511" s="9"/>
    </row>
    <row r="512" spans="3:6" ht="16.5">
      <c r="C512" s="340"/>
      <c r="D512" s="10"/>
      <c r="E512" s="9"/>
      <c r="F512" s="9"/>
    </row>
    <row r="513" spans="3:6" ht="16.5">
      <c r="C513" s="340"/>
      <c r="D513" s="10"/>
      <c r="E513" s="9"/>
      <c r="F513" s="9"/>
    </row>
    <row r="514" spans="3:6" ht="16.5">
      <c r="C514" s="340"/>
      <c r="D514" s="10"/>
      <c r="E514" s="9"/>
      <c r="F514" s="9"/>
    </row>
    <row r="515" spans="3:6" ht="16.5">
      <c r="C515" s="340"/>
      <c r="D515" s="10"/>
      <c r="E515" s="9"/>
      <c r="F515" s="9"/>
    </row>
    <row r="516" spans="3:6" ht="16.5">
      <c r="C516" s="340"/>
      <c r="D516" s="10"/>
      <c r="E516" s="9"/>
      <c r="F516" s="9"/>
    </row>
    <row r="517" spans="3:6" ht="16.5">
      <c r="C517" s="340"/>
      <c r="D517" s="10"/>
      <c r="E517" s="9"/>
      <c r="F517" s="9"/>
    </row>
    <row r="518" spans="3:6" ht="16.5">
      <c r="C518" s="340"/>
      <c r="D518" s="10"/>
      <c r="E518" s="9"/>
      <c r="F518" s="9"/>
    </row>
    <row r="519" spans="3:6" ht="16.5">
      <c r="C519" s="340"/>
      <c r="D519" s="10"/>
      <c r="E519" s="9"/>
      <c r="F519" s="9"/>
    </row>
    <row r="520" spans="3:6" ht="16.5">
      <c r="C520" s="340"/>
      <c r="D520" s="10"/>
      <c r="E520" s="9"/>
      <c r="F520" s="9"/>
    </row>
    <row r="521" spans="3:6" ht="16.5">
      <c r="C521" s="340"/>
      <c r="D521" s="10"/>
      <c r="E521" s="9"/>
      <c r="F521" s="9"/>
    </row>
    <row r="522" spans="3:6" ht="16.5">
      <c r="C522" s="340"/>
      <c r="D522" s="10"/>
      <c r="E522" s="9"/>
      <c r="F522" s="9"/>
    </row>
    <row r="523" spans="3:6" ht="16.5">
      <c r="C523" s="340"/>
      <c r="D523" s="10"/>
      <c r="E523" s="9"/>
      <c r="F523" s="9"/>
    </row>
    <row r="524" spans="3:6" ht="16.5">
      <c r="C524" s="340"/>
      <c r="D524" s="10"/>
      <c r="E524" s="9"/>
      <c r="F524" s="9"/>
    </row>
    <row r="525" spans="3:6" ht="16.5">
      <c r="C525" s="340"/>
      <c r="D525" s="10"/>
      <c r="E525" s="9"/>
      <c r="F525" s="9"/>
    </row>
    <row r="526" spans="3:6" ht="16.5">
      <c r="C526" s="340"/>
      <c r="D526" s="10"/>
      <c r="E526" s="9"/>
      <c r="F526" s="9"/>
    </row>
    <row r="527" spans="3:6" ht="16.5">
      <c r="C527" s="340"/>
      <c r="D527" s="10"/>
      <c r="E527" s="9"/>
      <c r="F527" s="9"/>
    </row>
    <row r="528" spans="3:6" ht="16.5">
      <c r="C528" s="340"/>
      <c r="D528" s="10"/>
      <c r="E528" s="9"/>
      <c r="F528" s="9"/>
    </row>
    <row r="529" spans="3:6" ht="16.5">
      <c r="C529" s="340"/>
      <c r="D529" s="10"/>
      <c r="E529" s="9"/>
      <c r="F529" s="9"/>
    </row>
    <row r="530" spans="3:6" ht="16.5">
      <c r="C530" s="340"/>
      <c r="D530" s="10"/>
      <c r="E530" s="9"/>
      <c r="F530" s="9"/>
    </row>
    <row r="531" spans="3:6" ht="16.5">
      <c r="C531" s="340"/>
      <c r="D531" s="10"/>
      <c r="E531" s="9"/>
      <c r="F531" s="9"/>
    </row>
    <row r="532" spans="3:6" ht="16.5">
      <c r="C532" s="340"/>
      <c r="D532" s="10"/>
      <c r="E532" s="9"/>
      <c r="F532" s="9"/>
    </row>
    <row r="533" spans="3:6" ht="16.5">
      <c r="C533" s="340"/>
      <c r="D533" s="10"/>
      <c r="E533" s="9"/>
      <c r="F533" s="9"/>
    </row>
    <row r="534" spans="3:6" ht="16.5">
      <c r="C534" s="340"/>
      <c r="D534" s="10"/>
      <c r="E534" s="9"/>
      <c r="F534" s="9"/>
    </row>
    <row r="535" spans="3:6" ht="16.5">
      <c r="C535" s="340"/>
      <c r="D535" s="10"/>
      <c r="E535" s="9"/>
      <c r="F535" s="9"/>
    </row>
    <row r="536" spans="3:6" ht="16.5">
      <c r="C536" s="340"/>
      <c r="D536" s="10"/>
      <c r="E536" s="9"/>
      <c r="F536" s="9"/>
    </row>
    <row r="537" spans="3:6" ht="16.5">
      <c r="C537" s="340"/>
      <c r="D537" s="10"/>
      <c r="E537" s="9"/>
      <c r="F537" s="9"/>
    </row>
    <row r="538" spans="3:6" ht="16.5">
      <c r="C538" s="340"/>
      <c r="D538" s="10"/>
      <c r="E538" s="9"/>
      <c r="F538" s="9"/>
    </row>
    <row r="539" spans="3:6" ht="16.5">
      <c r="C539" s="340"/>
      <c r="D539" s="10"/>
      <c r="E539" s="9"/>
      <c r="F539" s="9"/>
    </row>
    <row r="540" spans="3:6" ht="16.5">
      <c r="C540" s="340"/>
      <c r="D540" s="10"/>
      <c r="E540" s="9"/>
      <c r="F540" s="9"/>
    </row>
    <row r="541" spans="3:6" ht="16.5">
      <c r="C541" s="340"/>
      <c r="D541" s="10"/>
      <c r="E541" s="9"/>
      <c r="F541" s="9"/>
    </row>
    <row r="542" spans="3:6" ht="16.5">
      <c r="C542" s="340"/>
      <c r="D542" s="10"/>
      <c r="E542" s="9"/>
      <c r="F542" s="9"/>
    </row>
    <row r="543" spans="3:6" ht="16.5">
      <c r="C543" s="340"/>
      <c r="D543" s="10"/>
      <c r="E543" s="9"/>
      <c r="F543" s="9"/>
    </row>
    <row r="544" spans="3:6" ht="16.5">
      <c r="C544" s="340"/>
      <c r="D544" s="10"/>
      <c r="E544" s="9"/>
      <c r="F544" s="9"/>
    </row>
    <row r="545" spans="3:6" ht="16.5">
      <c r="C545" s="340"/>
      <c r="D545" s="10"/>
      <c r="E545" s="9"/>
      <c r="F545" s="9"/>
    </row>
    <row r="546" spans="3:6" ht="16.5">
      <c r="C546" s="340"/>
      <c r="D546" s="10"/>
      <c r="E546" s="9"/>
      <c r="F546" s="9"/>
    </row>
    <row r="547" spans="3:6" ht="16.5">
      <c r="C547" s="340"/>
      <c r="D547" s="10"/>
      <c r="E547" s="9"/>
      <c r="F547" s="9"/>
    </row>
    <row r="548" spans="3:6" ht="16.5">
      <c r="C548" s="340"/>
      <c r="D548" s="10"/>
      <c r="E548" s="9"/>
      <c r="F548" s="9"/>
    </row>
    <row r="549" spans="3:6" ht="16.5">
      <c r="C549" s="340"/>
      <c r="D549" s="10"/>
      <c r="E549" s="9"/>
      <c r="F549" s="9"/>
    </row>
    <row r="550" spans="3:6" ht="16.5">
      <c r="C550" s="340"/>
      <c r="D550" s="10"/>
      <c r="E550" s="9"/>
      <c r="F550" s="9"/>
    </row>
    <row r="551" spans="3:6" ht="16.5">
      <c r="C551" s="340"/>
      <c r="D551" s="10"/>
      <c r="E551" s="9"/>
      <c r="F551" s="9"/>
    </row>
    <row r="552" spans="3:6" ht="16.5">
      <c r="C552" s="340"/>
      <c r="D552" s="10"/>
      <c r="E552" s="9"/>
      <c r="F552" s="9"/>
    </row>
    <row r="553" spans="3:6" ht="16.5">
      <c r="C553" s="340"/>
      <c r="D553" s="10"/>
      <c r="E553" s="9"/>
      <c r="F553" s="9"/>
    </row>
    <row r="554" spans="3:6" ht="16.5">
      <c r="C554" s="340"/>
      <c r="D554" s="10"/>
      <c r="E554" s="9"/>
      <c r="F554" s="9"/>
    </row>
    <row r="555" spans="3:6" ht="16.5">
      <c r="C555" s="340"/>
      <c r="D555" s="10"/>
      <c r="E555" s="9"/>
      <c r="F555" s="9"/>
    </row>
    <row r="556" spans="3:6" ht="16.5">
      <c r="C556" s="340"/>
      <c r="D556" s="10"/>
      <c r="E556" s="9"/>
      <c r="F556" s="9"/>
    </row>
    <row r="557" spans="3:6" ht="16.5">
      <c r="C557" s="340"/>
      <c r="D557" s="10"/>
      <c r="E557" s="9"/>
      <c r="F557" s="9"/>
    </row>
    <row r="558" spans="3:6" ht="16.5">
      <c r="C558" s="340"/>
      <c r="D558" s="10"/>
      <c r="E558" s="9"/>
      <c r="F558" s="9"/>
    </row>
    <row r="559" spans="3:6" ht="16.5">
      <c r="C559" s="340"/>
      <c r="D559" s="10"/>
      <c r="E559" s="9"/>
      <c r="F559" s="9"/>
    </row>
    <row r="560" spans="3:6" ht="16.5">
      <c r="C560" s="340"/>
      <c r="D560" s="10"/>
      <c r="E560" s="9"/>
      <c r="F560" s="9"/>
    </row>
    <row r="561" spans="3:6" ht="16.5">
      <c r="C561" s="340"/>
      <c r="D561" s="10"/>
      <c r="E561" s="9"/>
      <c r="F561" s="9"/>
    </row>
    <row r="562" spans="3:6" ht="16.5">
      <c r="C562" s="340"/>
      <c r="D562" s="10"/>
      <c r="E562" s="9"/>
      <c r="F562" s="9"/>
    </row>
    <row r="563" spans="3:6" ht="16.5">
      <c r="C563" s="340"/>
      <c r="D563" s="10"/>
      <c r="E563" s="9"/>
      <c r="F563" s="9"/>
    </row>
    <row r="564" spans="3:6" ht="16.5">
      <c r="C564" s="340"/>
      <c r="D564" s="10"/>
      <c r="E564" s="9"/>
      <c r="F564" s="9"/>
    </row>
    <row r="565" spans="3:6" ht="16.5">
      <c r="C565" s="340"/>
      <c r="D565" s="10"/>
      <c r="E565" s="9"/>
      <c r="F565" s="9"/>
    </row>
    <row r="566" spans="3:6" ht="16.5">
      <c r="C566" s="340"/>
      <c r="D566" s="10"/>
      <c r="E566" s="9"/>
      <c r="F566" s="9"/>
    </row>
    <row r="567" spans="3:6" ht="16.5">
      <c r="C567" s="340"/>
      <c r="D567" s="10"/>
      <c r="E567" s="9"/>
      <c r="F567" s="9"/>
    </row>
    <row r="568" spans="3:6" ht="16.5">
      <c r="C568" s="340"/>
      <c r="D568" s="10"/>
      <c r="E568" s="9"/>
      <c r="F568" s="9"/>
    </row>
    <row r="569" spans="3:6" ht="16.5">
      <c r="C569" s="340"/>
      <c r="D569" s="10"/>
      <c r="E569" s="9"/>
      <c r="F569" s="9"/>
    </row>
    <row r="570" spans="3:6" ht="16.5">
      <c r="C570" s="340"/>
      <c r="D570" s="10"/>
      <c r="E570" s="9"/>
      <c r="F570" s="9"/>
    </row>
    <row r="571" spans="3:6" ht="16.5">
      <c r="C571" s="340"/>
      <c r="D571" s="10"/>
      <c r="E571" s="9"/>
      <c r="F571" s="9"/>
    </row>
  </sheetData>
  <mergeCells count="15">
    <mergeCell ref="E58:F58"/>
    <mergeCell ref="E59:F59"/>
    <mergeCell ref="E57:F57"/>
    <mergeCell ref="E51:F51"/>
    <mergeCell ref="E52:F52"/>
    <mergeCell ref="E53:F53"/>
    <mergeCell ref="E54:F54"/>
    <mergeCell ref="E55:F55"/>
    <mergeCell ref="E56:F56"/>
    <mergeCell ref="A1:B1"/>
    <mergeCell ref="A2:B2"/>
    <mergeCell ref="E48:F48"/>
    <mergeCell ref="E49:F49"/>
    <mergeCell ref="E50:F50"/>
    <mergeCell ref="E47:F47"/>
  </mergeCells>
  <conditionalFormatting sqref="E47:E56 E3:F46">
    <cfRule type="cellIs" dxfId="3" priority="1" operator="equal">
      <formula>0</formula>
    </cfRule>
    <cfRule type="cellIs" dxfId="2" priority="2" operator="greaterThanOrEqual">
      <formula>100</formula>
    </cfRule>
    <cfRule type="cellIs" dxfId="1" priority="3" operator="greaterThanOrEqual">
      <formula>50</formula>
    </cfRule>
    <cfRule type="cellIs" dxfId="0" priority="4" operator="lessThanOrEqual">
      <formula>50</formula>
    </cfRule>
  </conditionalFormatting>
  <conditionalFormatting sqref="D3:D18 D21:D56">
    <cfRule type="dataBar" priority="15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{5B076D7A-89A1-45C1-B7B7-E38E34A21913}</x14:id>
        </ext>
      </extLst>
    </cfRule>
  </conditionalFormatting>
  <hyperlinks>
    <hyperlink ref="A1" location="CARTEIRA!A1" display="CARTEIRA" xr:uid="{00000000-0004-0000-3100-000000000000}"/>
    <hyperlink ref="A2:B2" location="FIIs!A1" display="FII" xr:uid="{00000000-0004-0000-3100-000001000000}"/>
  </hyperlink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076D7A-89A1-45C1-B7B7-E38E34A219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D3:D18 D21:D56</xm:sqref>
        </x14:conditionalFormatting>
      </x14:conditionalFormattings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0">
    <tabColor rgb="FFFF0000"/>
  </sheetPr>
  <dimension ref="A1:AE38"/>
  <sheetViews>
    <sheetView zoomScale="75" zoomScaleNormal="75" workbookViewId="0">
      <pane xSplit="2" ySplit="3" topLeftCell="C4" activePane="bottomRight" state="frozen"/>
      <selection pane="bottomRight" activeCell="C1" sqref="C1"/>
      <selection pane="bottomLeft" activeCell="A4" sqref="A4"/>
      <selection pane="topRight" activeCell="C1" sqref="C1"/>
    </sheetView>
  </sheetViews>
  <sheetFormatPr defaultColWidth="0" defaultRowHeight="15"/>
  <cols>
    <col min="1" max="1" width="1.28515625" style="58" customWidth="1"/>
    <col min="2" max="2" width="7" style="58" bestFit="1" customWidth="1"/>
    <col min="3" max="3" width="12.140625" style="58" bestFit="1" customWidth="1"/>
    <col min="4" max="4" width="8" style="58" bestFit="1" customWidth="1"/>
    <col min="5" max="5" width="14" style="58" bestFit="1" customWidth="1"/>
    <col min="6" max="6" width="10" style="58" bestFit="1" customWidth="1"/>
    <col min="7" max="7" width="12.7109375" style="58" bestFit="1" customWidth="1"/>
    <col min="8" max="8" width="1.7109375" style="58" customWidth="1"/>
    <col min="9" max="9" width="9.140625" style="58" customWidth="1"/>
    <col min="10" max="10" width="12.140625" style="58" bestFit="1" customWidth="1"/>
    <col min="11" max="11" width="8.7109375" style="58" bestFit="1" customWidth="1"/>
    <col min="12" max="12" width="9.85546875" style="58" bestFit="1" customWidth="1"/>
    <col min="13" max="13" width="12.7109375" style="58" bestFit="1" customWidth="1"/>
    <col min="14" max="14" width="1.28515625" style="58" customWidth="1"/>
    <col min="15" max="15" width="7.28515625" style="58" bestFit="1" customWidth="1"/>
    <col min="16" max="16" width="11.7109375" style="58" bestFit="1" customWidth="1"/>
    <col min="17" max="17" width="8" style="58" bestFit="1" customWidth="1"/>
    <col min="18" max="18" width="9.28515625" style="58" bestFit="1" customWidth="1"/>
    <col min="19" max="19" width="10.28515625" style="58" bestFit="1" customWidth="1"/>
    <col min="20" max="20" width="12" style="58" bestFit="1" customWidth="1"/>
    <col min="21" max="21" width="2.42578125" style="58" customWidth="1"/>
    <col min="22" max="22" width="12.140625" style="58" bestFit="1" customWidth="1"/>
    <col min="23" max="23" width="10" style="58" bestFit="1" customWidth="1"/>
    <col min="24" max="24" width="1.42578125" style="58" customWidth="1"/>
    <col min="25" max="25" width="12.140625" style="58" bestFit="1" customWidth="1"/>
    <col min="26" max="27" width="10" style="58" bestFit="1" customWidth="1"/>
    <col min="28" max="28" width="11.7109375" style="58" bestFit="1" customWidth="1"/>
    <col min="29" max="29" width="12" style="58" bestFit="1" customWidth="1"/>
    <col min="30" max="30" width="9.140625" style="58" customWidth="1"/>
    <col min="31" max="31" width="0" style="58" hidden="1" customWidth="1"/>
    <col min="32" max="16384" width="9.140625" style="58" hidden="1"/>
  </cols>
  <sheetData>
    <row r="1" spans="2:30">
      <c r="I1" s="655" t="s">
        <v>72</v>
      </c>
      <c r="J1" s="655"/>
      <c r="K1" s="260">
        <v>22</v>
      </c>
    </row>
    <row r="2" spans="2:30">
      <c r="B2" s="613" t="s">
        <v>340</v>
      </c>
      <c r="C2" s="614"/>
      <c r="D2" s="617" t="s">
        <v>74</v>
      </c>
      <c r="E2" s="618"/>
      <c r="F2" s="618"/>
      <c r="G2" s="618"/>
      <c r="M2" s="59" t="s">
        <v>2</v>
      </c>
      <c r="S2" s="60" t="s">
        <v>3</v>
      </c>
      <c r="T2" s="336" t="s">
        <v>4</v>
      </c>
      <c r="AB2" s="603" t="s">
        <v>5</v>
      </c>
      <c r="AC2" s="603"/>
    </row>
    <row r="3" spans="2:30" ht="27.75">
      <c r="B3" s="22" t="s">
        <v>341</v>
      </c>
      <c r="C3" s="328" t="s">
        <v>7</v>
      </c>
      <c r="D3" s="329" t="s">
        <v>8</v>
      </c>
      <c r="E3" s="329" t="s">
        <v>9</v>
      </c>
      <c r="F3" s="329" t="s">
        <v>10</v>
      </c>
      <c r="G3" s="328" t="s">
        <v>11</v>
      </c>
      <c r="I3" s="61" t="str">
        <f>(B3)</f>
        <v>ENBR3</v>
      </c>
      <c r="J3" s="328" t="s">
        <v>7</v>
      </c>
      <c r="K3" s="329" t="s">
        <v>8</v>
      </c>
      <c r="L3" s="329" t="s">
        <v>9</v>
      </c>
      <c r="M3" s="329" t="s">
        <v>12</v>
      </c>
      <c r="O3" s="61" t="str">
        <f>(B3)</f>
        <v>ENBR3</v>
      </c>
      <c r="P3" s="328" t="s">
        <v>13</v>
      </c>
      <c r="Q3" s="328" t="s">
        <v>8</v>
      </c>
      <c r="R3" s="328" t="s">
        <v>14</v>
      </c>
      <c r="S3" s="329" t="s">
        <v>15</v>
      </c>
      <c r="T3" s="329" t="s">
        <v>16</v>
      </c>
      <c r="V3" s="612" t="s">
        <v>17</v>
      </c>
      <c r="W3" s="612"/>
      <c r="Y3" s="605" t="s">
        <v>18</v>
      </c>
      <c r="Z3" s="605"/>
      <c r="AA3" s="62" t="s">
        <v>19</v>
      </c>
      <c r="AB3" s="606" t="s">
        <v>20</v>
      </c>
      <c r="AC3" s="606"/>
    </row>
    <row r="4" spans="2:30">
      <c r="B4" s="607" t="s">
        <v>21</v>
      </c>
      <c r="C4" s="70">
        <v>43818</v>
      </c>
      <c r="D4" s="52">
        <v>2</v>
      </c>
      <c r="E4" s="478">
        <v>21.1</v>
      </c>
      <c r="F4" s="66">
        <v>0</v>
      </c>
      <c r="G4" s="477">
        <f>(E4*D4)+F4</f>
        <v>42.2</v>
      </c>
      <c r="H4" s="60"/>
      <c r="I4" s="596" t="s">
        <v>2</v>
      </c>
      <c r="J4" s="406">
        <v>2019</v>
      </c>
      <c r="K4" s="400">
        <v>2</v>
      </c>
      <c r="L4" s="388">
        <v>21.1</v>
      </c>
      <c r="M4" s="401">
        <f>(G4)</f>
        <v>42.2</v>
      </c>
      <c r="O4" s="600" t="s">
        <v>4</v>
      </c>
      <c r="P4" s="67">
        <v>45124</v>
      </c>
      <c r="Q4" s="57">
        <v>63</v>
      </c>
      <c r="R4" s="68">
        <v>23.77</v>
      </c>
      <c r="S4" s="68">
        <v>0.7</v>
      </c>
      <c r="T4" s="68">
        <f>(R4*Q4)+S4</f>
        <v>1498.21</v>
      </c>
      <c r="V4" s="52" t="s">
        <v>22</v>
      </c>
      <c r="W4" s="52" t="s">
        <v>23</v>
      </c>
      <c r="Y4" s="52" t="s">
        <v>22</v>
      </c>
      <c r="Z4" s="52" t="s">
        <v>23</v>
      </c>
      <c r="AA4" s="336" t="s">
        <v>24</v>
      </c>
      <c r="AB4" s="52" t="s">
        <v>25</v>
      </c>
      <c r="AC4" s="52" t="s">
        <v>23</v>
      </c>
      <c r="AD4" s="69"/>
    </row>
    <row r="5" spans="2:30">
      <c r="B5" s="608"/>
      <c r="C5" s="70">
        <v>43832</v>
      </c>
      <c r="D5" s="52">
        <v>8</v>
      </c>
      <c r="E5" s="478">
        <v>21.92</v>
      </c>
      <c r="F5" s="66">
        <v>0</v>
      </c>
      <c r="G5" s="477">
        <f t="shared" ref="G5:G36" si="0">(E5*D5)+F5</f>
        <v>175.36</v>
      </c>
      <c r="H5" s="60"/>
      <c r="I5" s="597"/>
      <c r="J5" s="406">
        <v>2020</v>
      </c>
      <c r="K5" s="400">
        <v>58</v>
      </c>
      <c r="L5" s="388">
        <v>19.75</v>
      </c>
      <c r="M5" s="401">
        <v>1145.72</v>
      </c>
      <c r="O5" s="601"/>
      <c r="P5" s="73"/>
      <c r="Q5" s="46"/>
      <c r="R5" s="74"/>
      <c r="S5" s="74"/>
      <c r="T5" s="68">
        <f t="shared" ref="T5:T35" si="1">(R5*Q5)+S5</f>
        <v>0</v>
      </c>
      <c r="V5" s="75">
        <v>44097</v>
      </c>
      <c r="W5" s="76">
        <v>5.82</v>
      </c>
      <c r="Y5" s="75">
        <v>44097</v>
      </c>
      <c r="Z5" s="51">
        <v>0.67</v>
      </c>
      <c r="AA5" s="336"/>
      <c r="AB5" s="75">
        <v>45124</v>
      </c>
      <c r="AC5" s="76">
        <f>T4-M6</f>
        <v>264.95000000000005</v>
      </c>
    </row>
    <row r="6" spans="2:30">
      <c r="B6" s="608"/>
      <c r="C6" s="70">
        <v>43836</v>
      </c>
      <c r="D6" s="52">
        <v>20</v>
      </c>
      <c r="E6" s="478">
        <v>21.78</v>
      </c>
      <c r="F6" s="66">
        <v>0</v>
      </c>
      <c r="G6" s="477">
        <f t="shared" si="0"/>
        <v>435.6</v>
      </c>
      <c r="H6" s="60"/>
      <c r="I6" s="597"/>
      <c r="J6" s="399">
        <v>2021</v>
      </c>
      <c r="K6" s="400">
        <v>63</v>
      </c>
      <c r="L6" s="388">
        <v>19.579999999999998</v>
      </c>
      <c r="M6" s="401">
        <v>1233.26</v>
      </c>
      <c r="O6" s="601"/>
      <c r="P6" s="67"/>
      <c r="Q6" s="57"/>
      <c r="R6" s="68"/>
      <c r="S6" s="68"/>
      <c r="T6" s="68">
        <f t="shared" si="1"/>
        <v>0</v>
      </c>
      <c r="V6" s="409">
        <v>5.82</v>
      </c>
      <c r="W6" s="96"/>
      <c r="Y6" s="404">
        <v>0.67</v>
      </c>
      <c r="Z6" s="97"/>
      <c r="AA6" s="336"/>
      <c r="AB6" s="78"/>
      <c r="AC6" s="76">
        <f t="shared" ref="AC6:AC37" si="2">(T5)</f>
        <v>0</v>
      </c>
    </row>
    <row r="7" spans="2:30">
      <c r="B7" s="608"/>
      <c r="C7" s="70">
        <v>44022</v>
      </c>
      <c r="D7" s="52">
        <v>4</v>
      </c>
      <c r="E7" s="478">
        <v>17.690000000000001</v>
      </c>
      <c r="F7" s="66">
        <v>0</v>
      </c>
      <c r="G7" s="477">
        <f t="shared" si="0"/>
        <v>70.760000000000005</v>
      </c>
      <c r="H7" s="60"/>
      <c r="I7" s="597"/>
      <c r="J7" s="80"/>
      <c r="K7" s="81"/>
      <c r="L7" s="147"/>
      <c r="M7" s="50"/>
      <c r="O7" s="601"/>
      <c r="P7" s="67"/>
      <c r="Q7" s="57"/>
      <c r="R7" s="68"/>
      <c r="S7" s="68"/>
      <c r="T7" s="68">
        <f t="shared" si="1"/>
        <v>0</v>
      </c>
      <c r="V7" s="75">
        <v>44370</v>
      </c>
      <c r="W7" s="76">
        <v>42.26</v>
      </c>
      <c r="Y7" s="70">
        <v>44370</v>
      </c>
      <c r="Z7" s="51">
        <v>13.38</v>
      </c>
      <c r="AB7" s="52"/>
      <c r="AC7" s="76">
        <f t="shared" si="2"/>
        <v>0</v>
      </c>
    </row>
    <row r="8" spans="2:30">
      <c r="B8" s="608"/>
      <c r="C8" s="70">
        <v>44022</v>
      </c>
      <c r="D8" s="52">
        <v>4</v>
      </c>
      <c r="E8" s="478">
        <v>17.7</v>
      </c>
      <c r="F8" s="66">
        <v>0.03</v>
      </c>
      <c r="G8" s="477">
        <f t="shared" si="0"/>
        <v>70.83</v>
      </c>
      <c r="H8" s="60"/>
      <c r="I8" s="597"/>
      <c r="J8" s="77"/>
      <c r="K8" s="49"/>
      <c r="L8" s="48"/>
      <c r="M8" s="50"/>
      <c r="O8" s="601"/>
      <c r="P8" s="67"/>
      <c r="Q8" s="57"/>
      <c r="R8" s="68"/>
      <c r="S8" s="68"/>
      <c r="T8" s="68">
        <f t="shared" si="1"/>
        <v>0</v>
      </c>
      <c r="V8" s="403">
        <v>42.26</v>
      </c>
      <c r="W8" s="364"/>
      <c r="Y8" s="408">
        <v>13.38</v>
      </c>
      <c r="Z8" s="259"/>
      <c r="AB8" s="52"/>
      <c r="AC8" s="76">
        <f t="shared" si="2"/>
        <v>0</v>
      </c>
    </row>
    <row r="9" spans="2:30">
      <c r="B9" s="608"/>
      <c r="C9" s="70">
        <v>44028</v>
      </c>
      <c r="D9" s="52">
        <v>10</v>
      </c>
      <c r="E9" s="478">
        <v>17.5</v>
      </c>
      <c r="F9" s="66">
        <v>7.0000000000000007E-2</v>
      </c>
      <c r="G9" s="477">
        <f t="shared" si="0"/>
        <v>175.07</v>
      </c>
      <c r="H9" s="60"/>
      <c r="I9" s="597"/>
      <c r="J9" s="77"/>
      <c r="K9" s="49"/>
      <c r="L9" s="48"/>
      <c r="M9" s="50"/>
      <c r="O9" s="601"/>
      <c r="P9" s="67"/>
      <c r="Q9" s="57"/>
      <c r="R9" s="68"/>
      <c r="S9" s="68"/>
      <c r="T9" s="68">
        <f t="shared" si="1"/>
        <v>0</v>
      </c>
      <c r="V9" s="75">
        <v>44708</v>
      </c>
      <c r="W9" s="76">
        <v>88.47</v>
      </c>
      <c r="Y9" s="70">
        <v>44708</v>
      </c>
      <c r="Z9" s="51">
        <v>42.27</v>
      </c>
      <c r="AB9" s="52"/>
      <c r="AC9" s="76">
        <f t="shared" si="2"/>
        <v>0</v>
      </c>
    </row>
    <row r="10" spans="2:30">
      <c r="B10" s="608"/>
      <c r="C10" s="70">
        <v>44057</v>
      </c>
      <c r="D10" s="52">
        <v>10</v>
      </c>
      <c r="E10" s="478">
        <v>17.59</v>
      </c>
      <c r="F10" s="66">
        <v>0</v>
      </c>
      <c r="G10" s="477">
        <f t="shared" si="0"/>
        <v>175.9</v>
      </c>
      <c r="H10" s="60"/>
      <c r="I10" s="597"/>
      <c r="J10" s="77"/>
      <c r="K10" s="49"/>
      <c r="L10" s="48"/>
      <c r="M10" s="50"/>
      <c r="O10" s="601"/>
      <c r="P10" s="67"/>
      <c r="Q10" s="57"/>
      <c r="R10" s="68"/>
      <c r="S10" s="68"/>
      <c r="T10" s="68">
        <f t="shared" si="1"/>
        <v>0</v>
      </c>
      <c r="V10" s="69"/>
      <c r="W10" s="96"/>
      <c r="Y10" s="89"/>
      <c r="Z10" s="97"/>
      <c r="AB10" s="52"/>
      <c r="AC10" s="76">
        <f t="shared" si="2"/>
        <v>0</v>
      </c>
    </row>
    <row r="11" spans="2:30">
      <c r="B11" s="608"/>
      <c r="C11" s="70">
        <v>44389</v>
      </c>
      <c r="D11" s="52">
        <v>5</v>
      </c>
      <c r="E11" s="478">
        <v>17.5</v>
      </c>
      <c r="F11" s="66">
        <v>0.04</v>
      </c>
      <c r="G11" s="477">
        <f t="shared" si="0"/>
        <v>87.54</v>
      </c>
      <c r="H11" s="60"/>
      <c r="I11" s="597"/>
      <c r="J11" s="77"/>
      <c r="K11" s="49"/>
      <c r="L11" s="48"/>
      <c r="M11" s="50"/>
      <c r="O11" s="601"/>
      <c r="P11" s="67"/>
      <c r="Q11" s="57"/>
      <c r="R11" s="68"/>
      <c r="S11" s="68"/>
      <c r="T11" s="68">
        <f t="shared" si="1"/>
        <v>0</v>
      </c>
      <c r="V11" s="75">
        <v>45070</v>
      </c>
      <c r="W11" s="76">
        <v>16.97</v>
      </c>
      <c r="Y11" s="70">
        <v>45070</v>
      </c>
      <c r="Z11" s="51">
        <v>61.62</v>
      </c>
      <c r="AB11" s="52"/>
      <c r="AC11" s="76">
        <f t="shared" si="2"/>
        <v>0</v>
      </c>
    </row>
    <row r="12" spans="2:30">
      <c r="B12" s="608"/>
      <c r="C12" s="79"/>
      <c r="D12" s="52"/>
      <c r="E12" s="478"/>
      <c r="F12" s="66">
        <v>0</v>
      </c>
      <c r="G12" s="477">
        <f t="shared" si="0"/>
        <v>0</v>
      </c>
      <c r="H12" s="60"/>
      <c r="I12" s="597"/>
      <c r="J12" s="77"/>
      <c r="K12" s="49"/>
      <c r="L12" s="48"/>
      <c r="M12" s="50"/>
      <c r="O12" s="601"/>
      <c r="P12" s="67"/>
      <c r="Q12" s="57"/>
      <c r="R12" s="68"/>
      <c r="S12" s="68"/>
      <c r="T12" s="68">
        <f t="shared" si="1"/>
        <v>0</v>
      </c>
      <c r="V12" s="52"/>
      <c r="W12" s="76"/>
      <c r="Y12" s="79"/>
      <c r="Z12" s="51"/>
      <c r="AB12" s="52"/>
      <c r="AC12" s="76">
        <f t="shared" si="2"/>
        <v>0</v>
      </c>
    </row>
    <row r="13" spans="2:30">
      <c r="B13" s="608"/>
      <c r="C13" s="79"/>
      <c r="D13" s="52"/>
      <c r="E13" s="478"/>
      <c r="F13" s="66">
        <v>0</v>
      </c>
      <c r="G13" s="477">
        <f t="shared" si="0"/>
        <v>0</v>
      </c>
      <c r="H13" s="60"/>
      <c r="I13" s="597"/>
      <c r="J13" s="77"/>
      <c r="K13" s="49"/>
      <c r="L13" s="48"/>
      <c r="M13" s="50"/>
      <c r="O13" s="601"/>
      <c r="P13" s="67"/>
      <c r="Q13" s="57"/>
      <c r="R13" s="68"/>
      <c r="S13" s="68"/>
      <c r="T13" s="68">
        <f t="shared" si="1"/>
        <v>0</v>
      </c>
      <c r="V13" s="52"/>
      <c r="W13" s="76"/>
      <c r="Y13" s="79"/>
      <c r="Z13" s="51"/>
      <c r="AB13" s="52"/>
      <c r="AC13" s="76">
        <f t="shared" si="2"/>
        <v>0</v>
      </c>
    </row>
    <row r="14" spans="2:30">
      <c r="B14" s="608"/>
      <c r="C14" s="79"/>
      <c r="D14" s="52"/>
      <c r="E14" s="478"/>
      <c r="F14" s="66">
        <v>0</v>
      </c>
      <c r="G14" s="477">
        <f t="shared" si="0"/>
        <v>0</v>
      </c>
      <c r="H14" s="60"/>
      <c r="I14" s="597"/>
      <c r="J14" s="77"/>
      <c r="K14" s="49"/>
      <c r="L14" s="48"/>
      <c r="M14" s="50"/>
      <c r="O14" s="601"/>
      <c r="P14" s="67"/>
      <c r="Q14" s="57"/>
      <c r="R14" s="68"/>
      <c r="S14" s="68"/>
      <c r="T14" s="68">
        <f t="shared" si="1"/>
        <v>0</v>
      </c>
      <c r="V14" s="52"/>
      <c r="W14" s="76"/>
      <c r="Y14" s="79"/>
      <c r="Z14" s="51"/>
      <c r="AB14" s="52"/>
      <c r="AC14" s="76">
        <f t="shared" si="2"/>
        <v>0</v>
      </c>
    </row>
    <row r="15" spans="2:30">
      <c r="B15" s="608"/>
      <c r="C15" s="79"/>
      <c r="D15" s="52"/>
      <c r="E15" s="478"/>
      <c r="F15" s="66">
        <v>0</v>
      </c>
      <c r="G15" s="477">
        <f t="shared" si="0"/>
        <v>0</v>
      </c>
      <c r="H15" s="60"/>
      <c r="I15" s="597"/>
      <c r="J15" s="77"/>
      <c r="K15" s="49"/>
      <c r="L15" s="48"/>
      <c r="M15" s="50"/>
      <c r="O15" s="601"/>
      <c r="P15" s="67"/>
      <c r="Q15" s="57"/>
      <c r="R15" s="68"/>
      <c r="S15" s="68"/>
      <c r="T15" s="68">
        <f t="shared" si="1"/>
        <v>0</v>
      </c>
      <c r="V15" s="52"/>
      <c r="W15" s="76"/>
      <c r="Y15" s="79"/>
      <c r="Z15" s="51"/>
      <c r="AB15" s="52"/>
      <c r="AC15" s="76">
        <f t="shared" si="2"/>
        <v>0</v>
      </c>
    </row>
    <row r="16" spans="2:30">
      <c r="B16" s="608"/>
      <c r="C16" s="79"/>
      <c r="D16" s="52"/>
      <c r="E16" s="478"/>
      <c r="F16" s="66">
        <v>0</v>
      </c>
      <c r="G16" s="477">
        <f t="shared" si="0"/>
        <v>0</v>
      </c>
      <c r="H16" s="60"/>
      <c r="I16" s="597"/>
      <c r="J16" s="77"/>
      <c r="K16" s="49"/>
      <c r="L16" s="48"/>
      <c r="M16" s="50"/>
      <c r="O16" s="601"/>
      <c r="P16" s="67"/>
      <c r="Q16" s="57"/>
      <c r="R16" s="68"/>
      <c r="S16" s="68"/>
      <c r="T16" s="68">
        <f t="shared" si="1"/>
        <v>0</v>
      </c>
      <c r="V16" s="52"/>
      <c r="W16" s="76"/>
      <c r="Y16" s="79"/>
      <c r="Z16" s="51"/>
      <c r="AB16" s="52"/>
      <c r="AC16" s="76">
        <f t="shared" si="2"/>
        <v>0</v>
      </c>
    </row>
    <row r="17" spans="2:29">
      <c r="B17" s="608"/>
      <c r="C17" s="79"/>
      <c r="D17" s="52"/>
      <c r="E17" s="478"/>
      <c r="F17" s="66">
        <v>0</v>
      </c>
      <c r="G17" s="477">
        <f t="shared" si="0"/>
        <v>0</v>
      </c>
      <c r="H17" s="60"/>
      <c r="I17" s="597"/>
      <c r="J17" s="77"/>
      <c r="K17" s="49"/>
      <c r="L17" s="48"/>
      <c r="M17" s="50"/>
      <c r="O17" s="601"/>
      <c r="P17" s="67"/>
      <c r="Q17" s="57"/>
      <c r="R17" s="68"/>
      <c r="S17" s="68"/>
      <c r="T17" s="68">
        <f t="shared" si="1"/>
        <v>0</v>
      </c>
      <c r="V17" s="52"/>
      <c r="W17" s="76"/>
      <c r="Y17" s="79"/>
      <c r="Z17" s="51"/>
      <c r="AB17" s="52"/>
      <c r="AC17" s="76">
        <f t="shared" si="2"/>
        <v>0</v>
      </c>
    </row>
    <row r="18" spans="2:29">
      <c r="B18" s="608"/>
      <c r="C18" s="79"/>
      <c r="D18" s="52"/>
      <c r="E18" s="478"/>
      <c r="F18" s="66">
        <v>0</v>
      </c>
      <c r="G18" s="477">
        <f t="shared" si="0"/>
        <v>0</v>
      </c>
      <c r="H18" s="60"/>
      <c r="I18" s="597"/>
      <c r="J18" s="77"/>
      <c r="K18" s="49"/>
      <c r="L18" s="48"/>
      <c r="M18" s="50"/>
      <c r="O18" s="601"/>
      <c r="P18" s="67"/>
      <c r="Q18" s="57"/>
      <c r="R18" s="68"/>
      <c r="S18" s="68"/>
      <c r="T18" s="68">
        <f t="shared" si="1"/>
        <v>0</v>
      </c>
      <c r="V18" s="52"/>
      <c r="W18" s="76"/>
      <c r="Y18" s="79"/>
      <c r="Z18" s="51"/>
      <c r="AB18" s="52"/>
      <c r="AC18" s="76">
        <f t="shared" si="2"/>
        <v>0</v>
      </c>
    </row>
    <row r="19" spans="2:29">
      <c r="B19" s="608"/>
      <c r="C19" s="79"/>
      <c r="D19" s="52"/>
      <c r="E19" s="478"/>
      <c r="F19" s="66">
        <v>0</v>
      </c>
      <c r="G19" s="477">
        <f t="shared" si="0"/>
        <v>0</v>
      </c>
      <c r="H19" s="60"/>
      <c r="I19" s="597"/>
      <c r="J19" s="77"/>
      <c r="K19" s="49"/>
      <c r="L19" s="48"/>
      <c r="M19" s="50"/>
      <c r="O19" s="601"/>
      <c r="P19" s="67"/>
      <c r="Q19" s="57"/>
      <c r="R19" s="68"/>
      <c r="S19" s="68"/>
      <c r="T19" s="68">
        <f t="shared" si="1"/>
        <v>0</v>
      </c>
      <c r="V19" s="52"/>
      <c r="W19" s="76"/>
      <c r="Y19" s="79"/>
      <c r="Z19" s="51"/>
      <c r="AB19" s="52"/>
      <c r="AC19" s="76">
        <f t="shared" si="2"/>
        <v>0</v>
      </c>
    </row>
    <row r="20" spans="2:29">
      <c r="B20" s="608"/>
      <c r="C20" s="79"/>
      <c r="D20" s="52"/>
      <c r="E20" s="478"/>
      <c r="F20" s="66">
        <v>0</v>
      </c>
      <c r="G20" s="477">
        <f t="shared" si="0"/>
        <v>0</v>
      </c>
      <c r="H20" s="60"/>
      <c r="I20" s="597"/>
      <c r="J20" s="77"/>
      <c r="K20" s="49"/>
      <c r="L20" s="48"/>
      <c r="M20" s="50"/>
      <c r="O20" s="601"/>
      <c r="P20" s="67"/>
      <c r="Q20" s="57"/>
      <c r="R20" s="68"/>
      <c r="S20" s="68"/>
      <c r="T20" s="68">
        <f t="shared" si="1"/>
        <v>0</v>
      </c>
      <c r="V20" s="52"/>
      <c r="W20" s="76"/>
      <c r="Y20" s="79"/>
      <c r="Z20" s="51"/>
      <c r="AB20" s="52"/>
      <c r="AC20" s="76">
        <f t="shared" si="2"/>
        <v>0</v>
      </c>
    </row>
    <row r="21" spans="2:29">
      <c r="B21" s="608"/>
      <c r="C21" s="79"/>
      <c r="D21" s="52"/>
      <c r="E21" s="478"/>
      <c r="F21" s="66">
        <v>0</v>
      </c>
      <c r="G21" s="477">
        <f t="shared" si="0"/>
        <v>0</v>
      </c>
      <c r="H21" s="60"/>
      <c r="I21" s="597"/>
      <c r="J21" s="77"/>
      <c r="K21" s="49"/>
      <c r="L21" s="48"/>
      <c r="M21" s="50"/>
      <c r="O21" s="601"/>
      <c r="P21" s="67"/>
      <c r="Q21" s="57"/>
      <c r="R21" s="68"/>
      <c r="S21" s="68"/>
      <c r="T21" s="68">
        <f t="shared" si="1"/>
        <v>0</v>
      </c>
      <c r="V21" s="52"/>
      <c r="W21" s="76"/>
      <c r="Y21" s="79"/>
      <c r="Z21" s="51"/>
      <c r="AB21" s="52"/>
      <c r="AC21" s="76">
        <f t="shared" si="2"/>
        <v>0</v>
      </c>
    </row>
    <row r="22" spans="2:29">
      <c r="B22" s="608"/>
      <c r="C22" s="79"/>
      <c r="D22" s="52"/>
      <c r="E22" s="478"/>
      <c r="F22" s="66">
        <v>0</v>
      </c>
      <c r="G22" s="477">
        <f t="shared" si="0"/>
        <v>0</v>
      </c>
      <c r="H22" s="60"/>
      <c r="I22" s="597"/>
      <c r="J22" s="77"/>
      <c r="K22" s="49"/>
      <c r="L22" s="48"/>
      <c r="M22" s="50"/>
      <c r="O22" s="601"/>
      <c r="P22" s="67"/>
      <c r="Q22" s="57"/>
      <c r="R22" s="68"/>
      <c r="S22" s="68"/>
      <c r="T22" s="68">
        <f t="shared" si="1"/>
        <v>0</v>
      </c>
      <c r="V22" s="52"/>
      <c r="W22" s="76"/>
      <c r="Y22" s="79"/>
      <c r="Z22" s="51"/>
      <c r="AB22" s="52"/>
      <c r="AC22" s="76">
        <f t="shared" si="2"/>
        <v>0</v>
      </c>
    </row>
    <row r="23" spans="2:29">
      <c r="B23" s="608"/>
      <c r="C23" s="79"/>
      <c r="D23" s="52"/>
      <c r="E23" s="478"/>
      <c r="F23" s="66">
        <v>0</v>
      </c>
      <c r="G23" s="477">
        <f t="shared" si="0"/>
        <v>0</v>
      </c>
      <c r="H23" s="60"/>
      <c r="I23" s="597"/>
      <c r="J23" s="77"/>
      <c r="K23" s="49"/>
      <c r="L23" s="48"/>
      <c r="M23" s="50"/>
      <c r="O23" s="601"/>
      <c r="P23" s="67"/>
      <c r="Q23" s="57"/>
      <c r="R23" s="68"/>
      <c r="S23" s="68"/>
      <c r="T23" s="68">
        <f t="shared" si="1"/>
        <v>0</v>
      </c>
      <c r="V23" s="52"/>
      <c r="W23" s="76"/>
      <c r="Y23" s="79"/>
      <c r="Z23" s="51"/>
      <c r="AB23" s="52"/>
      <c r="AC23" s="76">
        <f t="shared" si="2"/>
        <v>0</v>
      </c>
    </row>
    <row r="24" spans="2:29">
      <c r="B24" s="608"/>
      <c r="C24" s="79"/>
      <c r="D24" s="52"/>
      <c r="E24" s="478"/>
      <c r="F24" s="66">
        <v>0</v>
      </c>
      <c r="G24" s="477">
        <f t="shared" si="0"/>
        <v>0</v>
      </c>
      <c r="H24" s="60"/>
      <c r="I24" s="597"/>
      <c r="J24" s="77"/>
      <c r="K24" s="49"/>
      <c r="L24" s="48"/>
      <c r="M24" s="50"/>
      <c r="O24" s="601"/>
      <c r="P24" s="67"/>
      <c r="Q24" s="57"/>
      <c r="R24" s="68"/>
      <c r="S24" s="68"/>
      <c r="T24" s="68">
        <f t="shared" si="1"/>
        <v>0</v>
      </c>
      <c r="V24" s="52"/>
      <c r="W24" s="76"/>
      <c r="Y24" s="79"/>
      <c r="Z24" s="51"/>
      <c r="AB24" s="52"/>
      <c r="AC24" s="76">
        <f t="shared" si="2"/>
        <v>0</v>
      </c>
    </row>
    <row r="25" spans="2:29">
      <c r="B25" s="608"/>
      <c r="C25" s="79"/>
      <c r="D25" s="52"/>
      <c r="E25" s="478"/>
      <c r="F25" s="66">
        <v>0</v>
      </c>
      <c r="G25" s="477">
        <f t="shared" si="0"/>
        <v>0</v>
      </c>
      <c r="H25" s="60"/>
      <c r="I25" s="597"/>
      <c r="J25" s="77"/>
      <c r="K25" s="49"/>
      <c r="L25" s="48"/>
      <c r="M25" s="50"/>
      <c r="O25" s="601"/>
      <c r="P25" s="67"/>
      <c r="Q25" s="57"/>
      <c r="R25" s="68"/>
      <c r="S25" s="68"/>
      <c r="T25" s="68">
        <f t="shared" si="1"/>
        <v>0</v>
      </c>
      <c r="V25" s="52"/>
      <c r="W25" s="76"/>
      <c r="Y25" s="79"/>
      <c r="Z25" s="51"/>
      <c r="AB25" s="52"/>
      <c r="AC25" s="76">
        <f t="shared" si="2"/>
        <v>0</v>
      </c>
    </row>
    <row r="26" spans="2:29">
      <c r="B26" s="608"/>
      <c r="C26" s="79"/>
      <c r="D26" s="52"/>
      <c r="E26" s="478"/>
      <c r="F26" s="66">
        <v>0</v>
      </c>
      <c r="G26" s="477">
        <f t="shared" si="0"/>
        <v>0</v>
      </c>
      <c r="H26" s="60"/>
      <c r="I26" s="597"/>
      <c r="J26" s="77"/>
      <c r="K26" s="49"/>
      <c r="L26" s="48"/>
      <c r="M26" s="50"/>
      <c r="O26" s="601"/>
      <c r="P26" s="67"/>
      <c r="Q26" s="57"/>
      <c r="R26" s="68"/>
      <c r="S26" s="68"/>
      <c r="T26" s="68">
        <f t="shared" si="1"/>
        <v>0</v>
      </c>
      <c r="V26" s="52"/>
      <c r="W26" s="76"/>
      <c r="Y26" s="79"/>
      <c r="Z26" s="51"/>
      <c r="AB26" s="52"/>
      <c r="AC26" s="76">
        <f t="shared" si="2"/>
        <v>0</v>
      </c>
    </row>
    <row r="27" spans="2:29">
      <c r="B27" s="608"/>
      <c r="C27" s="79"/>
      <c r="D27" s="52"/>
      <c r="E27" s="478"/>
      <c r="F27" s="66">
        <v>0</v>
      </c>
      <c r="G27" s="477">
        <f t="shared" si="0"/>
        <v>0</v>
      </c>
      <c r="H27" s="60"/>
      <c r="I27" s="597"/>
      <c r="J27" s="77"/>
      <c r="K27" s="49"/>
      <c r="L27" s="48"/>
      <c r="M27" s="50"/>
      <c r="O27" s="601"/>
      <c r="P27" s="67"/>
      <c r="Q27" s="57"/>
      <c r="R27" s="68"/>
      <c r="S27" s="68"/>
      <c r="T27" s="68">
        <f t="shared" si="1"/>
        <v>0</v>
      </c>
      <c r="V27" s="52"/>
      <c r="W27" s="76"/>
      <c r="Y27" s="79"/>
      <c r="Z27" s="51"/>
      <c r="AB27" s="52"/>
      <c r="AC27" s="76">
        <f t="shared" si="2"/>
        <v>0</v>
      </c>
    </row>
    <row r="28" spans="2:29">
      <c r="B28" s="608"/>
      <c r="C28" s="79"/>
      <c r="D28" s="52"/>
      <c r="E28" s="478"/>
      <c r="F28" s="66">
        <v>0</v>
      </c>
      <c r="G28" s="477">
        <f t="shared" si="0"/>
        <v>0</v>
      </c>
      <c r="H28" s="60"/>
      <c r="I28" s="597"/>
      <c r="J28" s="77"/>
      <c r="K28" s="49"/>
      <c r="L28" s="48"/>
      <c r="M28" s="50"/>
      <c r="O28" s="601"/>
      <c r="P28" s="67"/>
      <c r="Q28" s="57"/>
      <c r="R28" s="68"/>
      <c r="S28" s="68"/>
      <c r="T28" s="68">
        <f t="shared" si="1"/>
        <v>0</v>
      </c>
      <c r="V28" s="52"/>
      <c r="W28" s="76"/>
      <c r="Y28" s="79"/>
      <c r="Z28" s="51"/>
      <c r="AB28" s="52"/>
      <c r="AC28" s="76">
        <f t="shared" si="2"/>
        <v>0</v>
      </c>
    </row>
    <row r="29" spans="2:29">
      <c r="B29" s="608"/>
      <c r="C29" s="79"/>
      <c r="D29" s="52"/>
      <c r="E29" s="478"/>
      <c r="F29" s="66">
        <v>0</v>
      </c>
      <c r="G29" s="477">
        <f t="shared" si="0"/>
        <v>0</v>
      </c>
      <c r="H29" s="60"/>
      <c r="I29" s="597"/>
      <c r="J29" s="77"/>
      <c r="K29" s="49"/>
      <c r="L29" s="48"/>
      <c r="M29" s="50"/>
      <c r="O29" s="601"/>
      <c r="P29" s="67"/>
      <c r="Q29" s="57"/>
      <c r="R29" s="68"/>
      <c r="S29" s="68"/>
      <c r="T29" s="68">
        <f t="shared" si="1"/>
        <v>0</v>
      </c>
      <c r="V29" s="52"/>
      <c r="W29" s="76"/>
      <c r="Y29" s="79"/>
      <c r="Z29" s="51"/>
      <c r="AB29" s="52"/>
      <c r="AC29" s="76">
        <f t="shared" si="2"/>
        <v>0</v>
      </c>
    </row>
    <row r="30" spans="2:29">
      <c r="B30" s="608"/>
      <c r="C30" s="79"/>
      <c r="D30" s="52"/>
      <c r="E30" s="478"/>
      <c r="F30" s="66">
        <v>0</v>
      </c>
      <c r="G30" s="477">
        <f t="shared" si="0"/>
        <v>0</v>
      </c>
      <c r="H30" s="60"/>
      <c r="I30" s="597"/>
      <c r="J30" s="82"/>
      <c r="K30" s="82"/>
      <c r="L30" s="50"/>
      <c r="M30" s="50"/>
      <c r="O30" s="601"/>
      <c r="P30" s="67"/>
      <c r="Q30" s="57"/>
      <c r="R30" s="68"/>
      <c r="S30" s="68"/>
      <c r="T30" s="68">
        <f t="shared" si="1"/>
        <v>0</v>
      </c>
      <c r="V30" s="52"/>
      <c r="W30" s="76"/>
      <c r="Y30" s="79"/>
      <c r="Z30" s="51"/>
      <c r="AB30" s="52"/>
      <c r="AC30" s="76">
        <f t="shared" si="2"/>
        <v>0</v>
      </c>
    </row>
    <row r="31" spans="2:29">
      <c r="B31" s="608"/>
      <c r="C31" s="79"/>
      <c r="D31" s="52"/>
      <c r="E31" s="478"/>
      <c r="F31" s="66">
        <v>0</v>
      </c>
      <c r="G31" s="477">
        <f t="shared" si="0"/>
        <v>0</v>
      </c>
      <c r="H31" s="60"/>
      <c r="I31" s="597"/>
      <c r="J31" s="82"/>
      <c r="K31" s="82"/>
      <c r="L31" s="50"/>
      <c r="M31" s="50"/>
      <c r="O31" s="601"/>
      <c r="P31" s="67"/>
      <c r="Q31" s="57"/>
      <c r="R31" s="68"/>
      <c r="S31" s="68"/>
      <c r="T31" s="68">
        <f t="shared" si="1"/>
        <v>0</v>
      </c>
      <c r="V31" s="52"/>
      <c r="W31" s="76"/>
      <c r="Y31" s="79"/>
      <c r="Z31" s="51"/>
      <c r="AB31" s="52"/>
      <c r="AC31" s="76">
        <f t="shared" si="2"/>
        <v>0</v>
      </c>
    </row>
    <row r="32" spans="2:29">
      <c r="B32" s="608"/>
      <c r="C32" s="79"/>
      <c r="D32" s="52"/>
      <c r="E32" s="478"/>
      <c r="F32" s="66">
        <v>0</v>
      </c>
      <c r="G32" s="477">
        <f t="shared" si="0"/>
        <v>0</v>
      </c>
      <c r="H32" s="60"/>
      <c r="I32" s="597"/>
      <c r="J32" s="82"/>
      <c r="K32" s="82"/>
      <c r="L32" s="50"/>
      <c r="M32" s="50"/>
      <c r="O32" s="601"/>
      <c r="P32" s="67"/>
      <c r="Q32" s="57"/>
      <c r="R32" s="68"/>
      <c r="S32" s="68"/>
      <c r="T32" s="68">
        <f t="shared" si="1"/>
        <v>0</v>
      </c>
      <c r="V32" s="52"/>
      <c r="W32" s="76"/>
      <c r="Y32" s="79"/>
      <c r="Z32" s="51"/>
      <c r="AB32" s="52"/>
      <c r="AC32" s="76">
        <f t="shared" si="2"/>
        <v>0</v>
      </c>
    </row>
    <row r="33" spans="2:29">
      <c r="B33" s="608"/>
      <c r="C33" s="79"/>
      <c r="D33" s="52"/>
      <c r="E33" s="478"/>
      <c r="F33" s="66">
        <v>0</v>
      </c>
      <c r="G33" s="477">
        <f t="shared" si="0"/>
        <v>0</v>
      </c>
      <c r="H33" s="60"/>
      <c r="I33" s="597"/>
      <c r="J33" s="83"/>
      <c r="K33" s="84"/>
      <c r="L33" s="148"/>
      <c r="M33" s="50"/>
      <c r="O33" s="601"/>
      <c r="P33" s="67"/>
      <c r="Q33" s="57"/>
      <c r="R33" s="68"/>
      <c r="S33" s="68"/>
      <c r="T33" s="68">
        <f t="shared" si="1"/>
        <v>0</v>
      </c>
      <c r="V33" s="52"/>
      <c r="W33" s="76"/>
      <c r="Y33" s="79"/>
      <c r="Z33" s="51"/>
      <c r="AB33" s="52"/>
      <c r="AC33" s="76">
        <f t="shared" si="2"/>
        <v>0</v>
      </c>
    </row>
    <row r="34" spans="2:29">
      <c r="B34" s="608"/>
      <c r="C34" s="79"/>
      <c r="D34" s="52"/>
      <c r="E34" s="478"/>
      <c r="F34" s="66">
        <v>0</v>
      </c>
      <c r="G34" s="477">
        <f t="shared" si="0"/>
        <v>0</v>
      </c>
      <c r="H34" s="60"/>
      <c r="I34" s="597"/>
      <c r="O34" s="601"/>
      <c r="P34" s="67"/>
      <c r="Q34" s="57"/>
      <c r="R34" s="68"/>
      <c r="S34" s="68"/>
      <c r="T34" s="68">
        <f t="shared" si="1"/>
        <v>0</v>
      </c>
      <c r="V34" s="52"/>
      <c r="W34" s="76"/>
      <c r="Y34" s="79"/>
      <c r="Z34" s="51"/>
      <c r="AB34" s="52"/>
      <c r="AC34" s="76">
        <f t="shared" si="2"/>
        <v>0</v>
      </c>
    </row>
    <row r="35" spans="2:29">
      <c r="B35" s="608"/>
      <c r="C35" s="79"/>
      <c r="D35" s="52"/>
      <c r="E35" s="478"/>
      <c r="F35" s="66">
        <v>0</v>
      </c>
      <c r="G35" s="477">
        <f t="shared" si="0"/>
        <v>0</v>
      </c>
      <c r="H35" s="60"/>
      <c r="I35" s="598"/>
      <c r="O35" s="602"/>
      <c r="P35" s="85"/>
      <c r="Q35" s="86"/>
      <c r="R35" s="87"/>
      <c r="S35" s="88"/>
      <c r="T35" s="68">
        <f t="shared" si="1"/>
        <v>0</v>
      </c>
      <c r="V35" s="52"/>
      <c r="W35" s="76"/>
      <c r="Y35" s="79"/>
      <c r="Z35" s="51"/>
      <c r="AB35" s="52"/>
      <c r="AC35" s="76">
        <f t="shared" si="2"/>
        <v>0</v>
      </c>
    </row>
    <row r="36" spans="2:29">
      <c r="B36" s="609"/>
      <c r="C36" s="79"/>
      <c r="D36" s="52"/>
      <c r="E36" s="478"/>
      <c r="F36" s="66">
        <v>0</v>
      </c>
      <c r="G36" s="477">
        <f t="shared" si="0"/>
        <v>0</v>
      </c>
      <c r="H36" s="60"/>
      <c r="R36" s="89"/>
      <c r="V36" s="52"/>
      <c r="W36" s="76"/>
      <c r="Y36" s="79"/>
      <c r="Z36" s="51"/>
      <c r="AB36" s="52"/>
      <c r="AC36" s="76">
        <f t="shared" si="2"/>
        <v>0</v>
      </c>
    </row>
    <row r="37" spans="2:29">
      <c r="B37" s="69" t="s">
        <v>26</v>
      </c>
      <c r="C37" s="89"/>
      <c r="D37" s="333">
        <f>SUM(D4:D36)</f>
        <v>63</v>
      </c>
      <c r="E37" s="90">
        <f>G37/D37</f>
        <v>19.57555555555556</v>
      </c>
      <c r="F37" s="91"/>
      <c r="G37" s="92">
        <f>SUM(G4:G36)</f>
        <v>1233.2600000000002</v>
      </c>
      <c r="V37" s="52"/>
      <c r="W37" s="76"/>
      <c r="Y37" s="79"/>
      <c r="Z37" s="51"/>
      <c r="AB37" s="52"/>
      <c r="AC37" s="76">
        <f t="shared" si="2"/>
        <v>0</v>
      </c>
    </row>
    <row r="38" spans="2:29">
      <c r="E38" s="93" t="s">
        <v>27</v>
      </c>
      <c r="W38" s="94">
        <f>SUM(W5:W37)</f>
        <v>153.52000000000001</v>
      </c>
      <c r="Z38" s="94">
        <f>SUM(Z5:Z37)</f>
        <v>117.94</v>
      </c>
    </row>
  </sheetData>
  <mergeCells count="10">
    <mergeCell ref="B4:B36"/>
    <mergeCell ref="I4:I35"/>
    <mergeCell ref="O4:O35"/>
    <mergeCell ref="B2:C2"/>
    <mergeCell ref="D2:G2"/>
    <mergeCell ref="I1:J1"/>
    <mergeCell ref="AB2:AC2"/>
    <mergeCell ref="V3:W3"/>
    <mergeCell ref="Y3:Z3"/>
    <mergeCell ref="AB3:AC3"/>
  </mergeCells>
  <hyperlinks>
    <hyperlink ref="B3" location="CARTEIRA!A1" display="ENBR3" xr:uid="{00000000-0004-0000-1200-000000000000}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FF0000"/>
  </sheetPr>
  <dimension ref="A2:AE39"/>
  <sheetViews>
    <sheetView zoomScale="80" zoomScaleNormal="80" workbookViewId="0">
      <pane ySplit="3" topLeftCell="A4" activePane="bottomLeft" state="frozen"/>
      <selection pane="bottomLeft" activeCell="B3" sqref="B3"/>
    </sheetView>
  </sheetViews>
  <sheetFormatPr defaultColWidth="0" defaultRowHeight="15"/>
  <cols>
    <col min="1" max="1" width="1.28515625" style="104" customWidth="1"/>
    <col min="2" max="2" width="9.140625" style="104" customWidth="1"/>
    <col min="3" max="3" width="12" style="104" bestFit="1" customWidth="1"/>
    <col min="4" max="4" width="9.140625" style="104" customWidth="1"/>
    <col min="5" max="5" width="13.42578125" style="104" bestFit="1" customWidth="1"/>
    <col min="6" max="6" width="10" style="104" bestFit="1" customWidth="1"/>
    <col min="7" max="7" width="11.7109375" style="104" bestFit="1" customWidth="1"/>
    <col min="8" max="8" width="1.7109375" style="104" customWidth="1"/>
    <col min="9" max="9" width="9.140625" style="104" customWidth="1"/>
    <col min="10" max="10" width="12" style="104" bestFit="1" customWidth="1"/>
    <col min="11" max="11" width="9.140625" style="104" customWidth="1"/>
    <col min="12" max="12" width="9.85546875" style="181" bestFit="1" customWidth="1"/>
    <col min="13" max="13" width="11.7109375" style="104" bestFit="1" customWidth="1"/>
    <col min="14" max="14" width="1.28515625" style="104" customWidth="1"/>
    <col min="15" max="15" width="9.140625" style="104" customWidth="1"/>
    <col min="16" max="16" width="11.7109375" style="104" bestFit="1" customWidth="1"/>
    <col min="17" max="18" width="9.140625" style="104" customWidth="1"/>
    <col min="19" max="19" width="10.28515625" style="104" bestFit="1" customWidth="1"/>
    <col min="20" max="20" width="12" style="104" bestFit="1" customWidth="1"/>
    <col min="21" max="21" width="2.42578125" style="104" customWidth="1"/>
    <col min="22" max="22" width="11.7109375" style="104" bestFit="1" customWidth="1"/>
    <col min="23" max="23" width="9.140625" style="104" customWidth="1"/>
    <col min="24" max="24" width="1.42578125" style="104" customWidth="1"/>
    <col min="25" max="25" width="11.7109375" style="104" bestFit="1" customWidth="1"/>
    <col min="26" max="27" width="9.140625" style="104" customWidth="1"/>
    <col min="28" max="28" width="11.7109375" style="104" bestFit="1" customWidth="1"/>
    <col min="29" max="29" width="12" style="104" bestFit="1" customWidth="1"/>
    <col min="30" max="30" width="9.140625" style="104" customWidth="1"/>
    <col min="31" max="31" width="0" style="104" hidden="1" customWidth="1"/>
    <col min="32" max="16384" width="9.140625" style="104" hidden="1"/>
  </cols>
  <sheetData>
    <row r="2" spans="2:30">
      <c r="B2" s="643">
        <v>2351144000118</v>
      </c>
      <c r="C2" s="644"/>
      <c r="D2" s="674" t="s">
        <v>102</v>
      </c>
      <c r="E2" s="675"/>
      <c r="F2" s="675"/>
      <c r="G2" s="675"/>
      <c r="M2" s="105" t="s">
        <v>2</v>
      </c>
      <c r="S2" s="30" t="s">
        <v>3</v>
      </c>
      <c r="T2" s="32" t="s">
        <v>4</v>
      </c>
      <c r="AB2" s="620" t="s">
        <v>5</v>
      </c>
      <c r="AC2" s="620"/>
    </row>
    <row r="3" spans="2:30" ht="27.75">
      <c r="B3" s="44" t="s">
        <v>342</v>
      </c>
      <c r="C3" s="331" t="s">
        <v>7</v>
      </c>
      <c r="D3" s="331" t="s">
        <v>8</v>
      </c>
      <c r="E3" s="331" t="s">
        <v>9</v>
      </c>
      <c r="F3" s="331" t="s">
        <v>10</v>
      </c>
      <c r="G3" s="330" t="s">
        <v>11</v>
      </c>
      <c r="I3" s="44" t="str">
        <f>(B3)</f>
        <v>TGMA3</v>
      </c>
      <c r="J3" s="331" t="s">
        <v>7</v>
      </c>
      <c r="K3" s="331" t="s">
        <v>8</v>
      </c>
      <c r="L3" s="182" t="s">
        <v>9</v>
      </c>
      <c r="M3" s="331" t="s">
        <v>12</v>
      </c>
      <c r="O3" s="44" t="str">
        <f>(B3)</f>
        <v>TGMA3</v>
      </c>
      <c r="P3" s="330" t="s">
        <v>13</v>
      </c>
      <c r="Q3" s="331" t="s">
        <v>8</v>
      </c>
      <c r="R3" s="330" t="s">
        <v>14</v>
      </c>
      <c r="S3" s="331" t="s">
        <v>15</v>
      </c>
      <c r="T3" s="331" t="s">
        <v>16</v>
      </c>
      <c r="V3" s="621" t="s">
        <v>17</v>
      </c>
      <c r="W3" s="621"/>
      <c r="Y3" s="622" t="s">
        <v>18</v>
      </c>
      <c r="Z3" s="622"/>
      <c r="AA3" s="106" t="s">
        <v>19</v>
      </c>
      <c r="AB3" s="623" t="s">
        <v>20</v>
      </c>
      <c r="AC3" s="623"/>
    </row>
    <row r="4" spans="2:30">
      <c r="B4" s="624" t="s">
        <v>21</v>
      </c>
      <c r="C4" s="107">
        <v>44167</v>
      </c>
      <c r="D4" s="108">
        <v>1</v>
      </c>
      <c r="E4" s="109">
        <v>28.88</v>
      </c>
      <c r="F4" s="110">
        <v>0</v>
      </c>
      <c r="G4" s="109">
        <f>(E4+F4)*D4</f>
        <v>28.88</v>
      </c>
      <c r="H4" s="30"/>
      <c r="I4" s="627" t="s">
        <v>2</v>
      </c>
      <c r="J4" s="398">
        <v>2020</v>
      </c>
      <c r="K4" s="423">
        <v>5</v>
      </c>
      <c r="L4" s="425">
        <v>26.3</v>
      </c>
      <c r="M4" s="424">
        <v>131.47999999999999</v>
      </c>
      <c r="O4" s="630" t="s">
        <v>4</v>
      </c>
      <c r="P4" s="112">
        <v>45160</v>
      </c>
      <c r="Q4" s="113">
        <v>40</v>
      </c>
      <c r="R4" s="114">
        <v>25.8</v>
      </c>
      <c r="S4" s="114">
        <v>0.39</v>
      </c>
      <c r="T4" s="114">
        <f>(R4*Q4)+S4</f>
        <v>1032.3900000000001</v>
      </c>
      <c r="V4" s="108" t="s">
        <v>22</v>
      </c>
      <c r="W4" s="108" t="s">
        <v>23</v>
      </c>
      <c r="Y4" s="108" t="s">
        <v>22</v>
      </c>
      <c r="Z4" s="108" t="s">
        <v>23</v>
      </c>
      <c r="AA4" s="32" t="s">
        <v>24</v>
      </c>
      <c r="AB4" s="108" t="s">
        <v>25</v>
      </c>
      <c r="AC4" s="108" t="s">
        <v>23</v>
      </c>
      <c r="AD4" s="115"/>
    </row>
    <row r="5" spans="2:30">
      <c r="B5" s="625"/>
      <c r="C5" s="107">
        <v>44187</v>
      </c>
      <c r="D5" s="108">
        <v>4</v>
      </c>
      <c r="E5" s="109">
        <v>25.65</v>
      </c>
      <c r="F5" s="110">
        <v>0</v>
      </c>
      <c r="G5" s="109">
        <f t="shared" ref="G5:G36" si="0">(E5+F5)*D5</f>
        <v>102.6</v>
      </c>
      <c r="H5" s="30"/>
      <c r="I5" s="628"/>
      <c r="J5" s="398">
        <v>2021</v>
      </c>
      <c r="K5" s="423">
        <v>20</v>
      </c>
      <c r="L5" s="425">
        <v>20.46</v>
      </c>
      <c r="M5" s="424">
        <v>409.23</v>
      </c>
      <c r="O5" s="631"/>
      <c r="P5" s="118"/>
      <c r="Q5" s="119"/>
      <c r="R5" s="120"/>
      <c r="S5" s="120"/>
      <c r="T5" s="114">
        <f t="shared" ref="T5:T35" si="1">(R5*Q5)+S5</f>
        <v>0</v>
      </c>
      <c r="V5" s="121">
        <v>44313</v>
      </c>
      <c r="W5" s="122">
        <v>1.42</v>
      </c>
      <c r="Y5" s="121">
        <v>44313</v>
      </c>
      <c r="Z5" s="109">
        <v>0.4</v>
      </c>
      <c r="AA5" s="32"/>
      <c r="AB5" s="121">
        <v>45160</v>
      </c>
      <c r="AC5" s="122">
        <f>T4-G37</f>
        <v>107.6400000000001</v>
      </c>
    </row>
    <row r="6" spans="2:30">
      <c r="B6" s="625"/>
      <c r="C6" s="107">
        <v>44246</v>
      </c>
      <c r="D6" s="108">
        <v>5</v>
      </c>
      <c r="E6" s="109">
        <v>23.35</v>
      </c>
      <c r="F6" s="110">
        <v>0</v>
      </c>
      <c r="G6" s="109">
        <f t="shared" si="0"/>
        <v>116.75</v>
      </c>
      <c r="H6" s="30"/>
      <c r="I6" s="628"/>
      <c r="J6" s="398">
        <v>2022</v>
      </c>
      <c r="K6" s="423">
        <v>20</v>
      </c>
      <c r="L6" s="425">
        <v>20.46</v>
      </c>
      <c r="M6" s="424">
        <v>409.23</v>
      </c>
      <c r="O6" s="631"/>
      <c r="P6" s="112"/>
      <c r="Q6" s="113"/>
      <c r="R6" s="114"/>
      <c r="S6" s="114"/>
      <c r="T6" s="114">
        <f t="shared" si="1"/>
        <v>0</v>
      </c>
      <c r="V6" s="121">
        <v>44427</v>
      </c>
      <c r="W6" s="122">
        <v>2.52</v>
      </c>
      <c r="Y6" s="121">
        <v>44427</v>
      </c>
      <c r="Z6" s="109">
        <v>0.72</v>
      </c>
      <c r="AA6" s="32"/>
      <c r="AB6" s="125"/>
      <c r="AC6" s="122">
        <f t="shared" ref="AC6:AC36" si="2">(T5)</f>
        <v>0</v>
      </c>
    </row>
    <row r="7" spans="2:30">
      <c r="B7" s="625"/>
      <c r="C7" s="107">
        <v>44426</v>
      </c>
      <c r="D7" s="108">
        <v>10</v>
      </c>
      <c r="E7" s="109">
        <v>16.100000000000001</v>
      </c>
      <c r="F7" s="110">
        <v>0</v>
      </c>
      <c r="G7" s="109">
        <f t="shared" si="0"/>
        <v>161</v>
      </c>
      <c r="H7" s="30"/>
      <c r="I7" s="628"/>
      <c r="J7" s="398"/>
      <c r="K7" s="423"/>
      <c r="L7" s="425"/>
      <c r="M7" s="424"/>
      <c r="O7" s="631"/>
      <c r="P7" s="112"/>
      <c r="Q7" s="113"/>
      <c r="R7" s="114"/>
      <c r="S7" s="114"/>
      <c r="T7" s="114">
        <f t="shared" si="1"/>
        <v>0</v>
      </c>
      <c r="V7" s="121">
        <v>44519</v>
      </c>
      <c r="W7" s="122">
        <v>3.89</v>
      </c>
      <c r="Y7" s="107">
        <v>44519</v>
      </c>
      <c r="Z7" s="109">
        <v>1.1000000000000001</v>
      </c>
      <c r="AB7" s="108"/>
      <c r="AC7" s="122">
        <f t="shared" si="2"/>
        <v>0</v>
      </c>
    </row>
    <row r="8" spans="2:30">
      <c r="B8" s="625"/>
      <c r="C8" s="107">
        <v>45160</v>
      </c>
      <c r="D8" s="108">
        <v>7</v>
      </c>
      <c r="E8" s="109">
        <v>25.75</v>
      </c>
      <c r="F8" s="110">
        <v>0</v>
      </c>
      <c r="G8" s="109">
        <f t="shared" si="0"/>
        <v>180.25</v>
      </c>
      <c r="H8" s="30"/>
      <c r="I8" s="628"/>
      <c r="J8" s="116"/>
      <c r="K8" s="117"/>
      <c r="L8" s="197"/>
      <c r="M8" s="111"/>
      <c r="O8" s="631"/>
      <c r="P8" s="112"/>
      <c r="Q8" s="113"/>
      <c r="R8" s="114"/>
      <c r="S8" s="114"/>
      <c r="T8" s="114">
        <f t="shared" si="1"/>
        <v>0</v>
      </c>
      <c r="V8" s="375">
        <f>SUM(W5:W7)</f>
        <v>7.83</v>
      </c>
      <c r="W8" s="372"/>
      <c r="X8" s="327"/>
      <c r="Y8" s="407">
        <f>SUM(Z5:Z7)</f>
        <v>2.2200000000000002</v>
      </c>
      <c r="Z8" s="377"/>
      <c r="AB8" s="108"/>
      <c r="AC8" s="122">
        <f t="shared" si="2"/>
        <v>0</v>
      </c>
    </row>
    <row r="9" spans="2:30">
      <c r="B9" s="625"/>
      <c r="C9" s="107">
        <v>45160</v>
      </c>
      <c r="D9" s="108">
        <v>13</v>
      </c>
      <c r="E9" s="109">
        <v>25.79</v>
      </c>
      <c r="F9" s="110">
        <v>0</v>
      </c>
      <c r="G9" s="109">
        <f t="shared" si="0"/>
        <v>335.27</v>
      </c>
      <c r="H9" s="30"/>
      <c r="I9" s="628"/>
      <c r="J9" s="123"/>
      <c r="K9" s="124"/>
      <c r="L9" s="196"/>
      <c r="M9" s="111"/>
      <c r="O9" s="631"/>
      <c r="P9" s="112"/>
      <c r="Q9" s="113"/>
      <c r="R9" s="114"/>
      <c r="S9" s="114"/>
      <c r="T9" s="114">
        <f t="shared" si="1"/>
        <v>0</v>
      </c>
      <c r="V9" s="121">
        <v>44678</v>
      </c>
      <c r="W9" s="122">
        <v>5.08</v>
      </c>
      <c r="Y9" s="107">
        <v>44678</v>
      </c>
      <c r="Z9" s="109">
        <v>1.44</v>
      </c>
      <c r="AB9" s="108"/>
      <c r="AC9" s="122">
        <f t="shared" si="2"/>
        <v>0</v>
      </c>
    </row>
    <row r="10" spans="2:30">
      <c r="B10" s="625"/>
      <c r="C10" s="107"/>
      <c r="D10" s="108"/>
      <c r="E10" s="109"/>
      <c r="F10" s="110">
        <v>0</v>
      </c>
      <c r="G10" s="109">
        <f t="shared" si="0"/>
        <v>0</v>
      </c>
      <c r="H10" s="30"/>
      <c r="I10" s="628"/>
      <c r="J10" s="123"/>
      <c r="K10" s="124"/>
      <c r="L10" s="196"/>
      <c r="M10" s="111"/>
      <c r="O10" s="631"/>
      <c r="P10" s="112"/>
      <c r="Q10" s="113"/>
      <c r="R10" s="114"/>
      <c r="S10" s="114"/>
      <c r="T10" s="114">
        <f t="shared" si="1"/>
        <v>0</v>
      </c>
      <c r="V10" s="121">
        <v>44791</v>
      </c>
      <c r="W10" s="122">
        <v>5.59</v>
      </c>
      <c r="Y10" s="107">
        <v>44791</v>
      </c>
      <c r="Z10" s="109">
        <v>1.59</v>
      </c>
      <c r="AB10" s="108"/>
      <c r="AC10" s="122">
        <f t="shared" si="2"/>
        <v>0</v>
      </c>
    </row>
    <row r="11" spans="2:30">
      <c r="B11" s="625"/>
      <c r="C11" s="126"/>
      <c r="D11" s="126"/>
      <c r="E11" s="126"/>
      <c r="F11" s="110">
        <v>0</v>
      </c>
      <c r="G11" s="109">
        <f t="shared" si="0"/>
        <v>0</v>
      </c>
      <c r="H11" s="30"/>
      <c r="I11" s="628"/>
      <c r="J11" s="123"/>
      <c r="K11" s="124"/>
      <c r="L11" s="196"/>
      <c r="M11" s="111"/>
      <c r="O11" s="631"/>
      <c r="P11" s="112"/>
      <c r="Q11" s="113"/>
      <c r="R11" s="114"/>
      <c r="S11" s="114"/>
      <c r="T11" s="114">
        <f t="shared" si="1"/>
        <v>0</v>
      </c>
      <c r="V11" s="121">
        <v>44886</v>
      </c>
      <c r="W11" s="122">
        <v>6.2</v>
      </c>
      <c r="Y11" s="107">
        <v>44886</v>
      </c>
      <c r="Z11" s="109">
        <v>1.7</v>
      </c>
      <c r="AB11" s="108"/>
      <c r="AC11" s="122">
        <f t="shared" si="2"/>
        <v>0</v>
      </c>
    </row>
    <row r="12" spans="2:30">
      <c r="B12" s="625"/>
      <c r="C12" s="126"/>
      <c r="D12" s="126"/>
      <c r="E12" s="126"/>
      <c r="F12" s="110">
        <v>0</v>
      </c>
      <c r="G12" s="109">
        <f t="shared" si="0"/>
        <v>0</v>
      </c>
      <c r="H12" s="30"/>
      <c r="I12" s="628"/>
      <c r="J12" s="123"/>
      <c r="K12" s="124"/>
      <c r="L12" s="196"/>
      <c r="M12" s="111"/>
      <c r="O12" s="631"/>
      <c r="P12" s="112"/>
      <c r="Q12" s="113"/>
      <c r="R12" s="114"/>
      <c r="S12" s="114"/>
      <c r="T12" s="114">
        <f t="shared" si="1"/>
        <v>0</v>
      </c>
      <c r="V12" s="205">
        <f>SUM(W9:W11)</f>
        <v>16.87</v>
      </c>
      <c r="W12" s="412"/>
      <c r="X12" s="106"/>
      <c r="Y12" s="501">
        <f>SUM(Z9:Z11)</f>
        <v>4.7300000000000004</v>
      </c>
      <c r="Z12" s="521"/>
      <c r="AB12" s="108"/>
      <c r="AC12" s="122">
        <f t="shared" si="2"/>
        <v>0</v>
      </c>
    </row>
    <row r="13" spans="2:30">
      <c r="B13" s="625"/>
      <c r="C13" s="126"/>
      <c r="D13" s="126"/>
      <c r="E13" s="126"/>
      <c r="F13" s="110">
        <v>0</v>
      </c>
      <c r="G13" s="109">
        <f t="shared" si="0"/>
        <v>0</v>
      </c>
      <c r="H13" s="30"/>
      <c r="I13" s="628"/>
      <c r="J13" s="123"/>
      <c r="K13" s="124"/>
      <c r="L13" s="196"/>
      <c r="M13" s="111"/>
      <c r="O13" s="631"/>
      <c r="P13" s="112"/>
      <c r="Q13" s="113"/>
      <c r="R13" s="114"/>
      <c r="S13" s="114"/>
      <c r="T13" s="114">
        <f t="shared" si="1"/>
        <v>0</v>
      </c>
      <c r="V13" s="121">
        <v>45040</v>
      </c>
      <c r="W13" s="122">
        <v>9</v>
      </c>
      <c r="Y13" s="107">
        <v>45040</v>
      </c>
      <c r="Z13" s="109">
        <v>2.5499999999999998</v>
      </c>
      <c r="AB13" s="108"/>
      <c r="AC13" s="122">
        <f t="shared" si="2"/>
        <v>0</v>
      </c>
    </row>
    <row r="14" spans="2:30">
      <c r="B14" s="625"/>
      <c r="C14" s="126"/>
      <c r="D14" s="126"/>
      <c r="E14" s="126"/>
      <c r="F14" s="110">
        <v>0</v>
      </c>
      <c r="G14" s="109">
        <f t="shared" si="0"/>
        <v>0</v>
      </c>
      <c r="H14" s="30"/>
      <c r="I14" s="628"/>
      <c r="J14" s="123"/>
      <c r="K14" s="124"/>
      <c r="L14" s="196"/>
      <c r="M14" s="111"/>
      <c r="O14" s="631"/>
      <c r="P14" s="112"/>
      <c r="Q14" s="113"/>
      <c r="R14" s="114"/>
      <c r="S14" s="114"/>
      <c r="T14" s="114">
        <f t="shared" si="1"/>
        <v>0</v>
      </c>
      <c r="V14" s="121">
        <v>45155</v>
      </c>
      <c r="W14" s="122">
        <v>8.6</v>
      </c>
      <c r="Y14" s="121">
        <v>45155</v>
      </c>
      <c r="Z14" s="109">
        <v>2.38</v>
      </c>
      <c r="AB14" s="108"/>
      <c r="AC14" s="122">
        <f t="shared" si="2"/>
        <v>0</v>
      </c>
    </row>
    <row r="15" spans="2:30">
      <c r="B15" s="625"/>
      <c r="C15" s="126"/>
      <c r="D15" s="126"/>
      <c r="E15" s="126"/>
      <c r="F15" s="110">
        <v>0</v>
      </c>
      <c r="G15" s="109">
        <f t="shared" si="0"/>
        <v>0</v>
      </c>
      <c r="H15" s="30"/>
      <c r="I15" s="628"/>
      <c r="J15" s="123"/>
      <c r="K15" s="124"/>
      <c r="L15" s="196"/>
      <c r="M15" s="111"/>
      <c r="O15" s="631"/>
      <c r="P15" s="112"/>
      <c r="Q15" s="113"/>
      <c r="R15" s="114"/>
      <c r="S15" s="114"/>
      <c r="T15" s="114">
        <f t="shared" si="1"/>
        <v>0</v>
      </c>
      <c r="V15" s="121"/>
      <c r="W15" s="122"/>
      <c r="Y15" s="126"/>
      <c r="Z15" s="109"/>
      <c r="AB15" s="108"/>
      <c r="AC15" s="122">
        <f t="shared" si="2"/>
        <v>0</v>
      </c>
    </row>
    <row r="16" spans="2:30">
      <c r="B16" s="625"/>
      <c r="C16" s="126"/>
      <c r="D16" s="126"/>
      <c r="E16" s="126"/>
      <c r="F16" s="110">
        <v>0</v>
      </c>
      <c r="G16" s="109">
        <f t="shared" si="0"/>
        <v>0</v>
      </c>
      <c r="H16" s="30"/>
      <c r="I16" s="628"/>
      <c r="J16" s="123"/>
      <c r="K16" s="124"/>
      <c r="L16" s="196"/>
      <c r="M16" s="111"/>
      <c r="O16" s="631"/>
      <c r="P16" s="112"/>
      <c r="Q16" s="113"/>
      <c r="R16" s="114"/>
      <c r="S16" s="114"/>
      <c r="T16" s="114">
        <f t="shared" si="1"/>
        <v>0</v>
      </c>
      <c r="V16" s="121"/>
      <c r="W16" s="122"/>
      <c r="Y16" s="126"/>
      <c r="Z16" s="109"/>
      <c r="AB16" s="108"/>
      <c r="AC16" s="122">
        <f t="shared" si="2"/>
        <v>0</v>
      </c>
    </row>
    <row r="17" spans="2:29">
      <c r="B17" s="625"/>
      <c r="C17" s="126"/>
      <c r="D17" s="126"/>
      <c r="E17" s="126"/>
      <c r="F17" s="110">
        <v>0</v>
      </c>
      <c r="G17" s="109">
        <f t="shared" si="0"/>
        <v>0</v>
      </c>
      <c r="H17" s="30"/>
      <c r="I17" s="628"/>
      <c r="J17" s="123"/>
      <c r="K17" s="124"/>
      <c r="L17" s="196"/>
      <c r="M17" s="111"/>
      <c r="O17" s="631"/>
      <c r="P17" s="112"/>
      <c r="Q17" s="113"/>
      <c r="R17" s="114"/>
      <c r="S17" s="114"/>
      <c r="T17" s="114">
        <f t="shared" si="1"/>
        <v>0</v>
      </c>
      <c r="V17" s="121"/>
      <c r="W17" s="122"/>
      <c r="Y17" s="126"/>
      <c r="Z17" s="109"/>
      <c r="AB17" s="108"/>
      <c r="AC17" s="122">
        <f t="shared" si="2"/>
        <v>0</v>
      </c>
    </row>
    <row r="18" spans="2:29">
      <c r="B18" s="625"/>
      <c r="C18" s="126"/>
      <c r="D18" s="126"/>
      <c r="E18" s="126"/>
      <c r="F18" s="110">
        <v>0</v>
      </c>
      <c r="G18" s="109">
        <f t="shared" si="0"/>
        <v>0</v>
      </c>
      <c r="H18" s="30"/>
      <c r="I18" s="628"/>
      <c r="J18" s="123"/>
      <c r="K18" s="124"/>
      <c r="L18" s="196"/>
      <c r="M18" s="111"/>
      <c r="O18" s="631"/>
      <c r="P18" s="112"/>
      <c r="Q18" s="113"/>
      <c r="R18" s="114"/>
      <c r="S18" s="114"/>
      <c r="T18" s="114">
        <f t="shared" si="1"/>
        <v>0</v>
      </c>
      <c r="V18" s="121"/>
      <c r="W18" s="122"/>
      <c r="Y18" s="126"/>
      <c r="Z18" s="109"/>
      <c r="AB18" s="108"/>
      <c r="AC18" s="122">
        <f t="shared" si="2"/>
        <v>0</v>
      </c>
    </row>
    <row r="19" spans="2:29">
      <c r="B19" s="625"/>
      <c r="C19" s="126"/>
      <c r="D19" s="126"/>
      <c r="E19" s="126"/>
      <c r="F19" s="110">
        <v>0</v>
      </c>
      <c r="G19" s="109">
        <f t="shared" si="0"/>
        <v>0</v>
      </c>
      <c r="H19" s="30"/>
      <c r="I19" s="628"/>
      <c r="J19" s="123"/>
      <c r="K19" s="124"/>
      <c r="L19" s="196"/>
      <c r="M19" s="111"/>
      <c r="O19" s="631"/>
      <c r="P19" s="112"/>
      <c r="Q19" s="113"/>
      <c r="R19" s="114"/>
      <c r="S19" s="114"/>
      <c r="T19" s="114">
        <f t="shared" si="1"/>
        <v>0</v>
      </c>
      <c r="V19" s="121"/>
      <c r="W19" s="122"/>
      <c r="Y19" s="126"/>
      <c r="Z19" s="109"/>
      <c r="AB19" s="108"/>
      <c r="AC19" s="122">
        <f t="shared" si="2"/>
        <v>0</v>
      </c>
    </row>
    <row r="20" spans="2:29">
      <c r="B20" s="625"/>
      <c r="C20" s="126"/>
      <c r="D20" s="126"/>
      <c r="E20" s="126"/>
      <c r="F20" s="110">
        <v>0</v>
      </c>
      <c r="G20" s="109">
        <f t="shared" si="0"/>
        <v>0</v>
      </c>
      <c r="H20" s="30"/>
      <c r="I20" s="628"/>
      <c r="J20" s="123"/>
      <c r="K20" s="124"/>
      <c r="L20" s="196"/>
      <c r="M20" s="111"/>
      <c r="O20" s="631"/>
      <c r="P20" s="112"/>
      <c r="Q20" s="113"/>
      <c r="R20" s="114"/>
      <c r="S20" s="114"/>
      <c r="T20" s="114">
        <f t="shared" si="1"/>
        <v>0</v>
      </c>
      <c r="V20" s="121"/>
      <c r="W20" s="122"/>
      <c r="Y20" s="126"/>
      <c r="Z20" s="109"/>
      <c r="AB20" s="108"/>
      <c r="AC20" s="122">
        <f t="shared" si="2"/>
        <v>0</v>
      </c>
    </row>
    <row r="21" spans="2:29">
      <c r="B21" s="625"/>
      <c r="C21" s="126"/>
      <c r="D21" s="126"/>
      <c r="E21" s="126"/>
      <c r="F21" s="110">
        <v>0</v>
      </c>
      <c r="G21" s="109">
        <f t="shared" si="0"/>
        <v>0</v>
      </c>
      <c r="H21" s="30"/>
      <c r="I21" s="628"/>
      <c r="J21" s="123"/>
      <c r="K21" s="124"/>
      <c r="L21" s="196"/>
      <c r="M21" s="111"/>
      <c r="O21" s="631"/>
      <c r="P21" s="112"/>
      <c r="Q21" s="113"/>
      <c r="R21" s="114"/>
      <c r="S21" s="114"/>
      <c r="T21" s="114">
        <f t="shared" si="1"/>
        <v>0</v>
      </c>
      <c r="V21" s="121"/>
      <c r="W21" s="122"/>
      <c r="Y21" s="126"/>
      <c r="Z21" s="109"/>
      <c r="AB21" s="108"/>
      <c r="AC21" s="122">
        <f t="shared" si="2"/>
        <v>0</v>
      </c>
    </row>
    <row r="22" spans="2:29">
      <c r="B22" s="625"/>
      <c r="C22" s="126"/>
      <c r="D22" s="126"/>
      <c r="E22" s="126"/>
      <c r="F22" s="110">
        <v>0</v>
      </c>
      <c r="G22" s="109">
        <f t="shared" si="0"/>
        <v>0</v>
      </c>
      <c r="H22" s="30"/>
      <c r="I22" s="628"/>
      <c r="J22" s="123"/>
      <c r="K22" s="124"/>
      <c r="L22" s="196"/>
      <c r="M22" s="111"/>
      <c r="O22" s="631"/>
      <c r="P22" s="112"/>
      <c r="Q22" s="113"/>
      <c r="R22" s="114"/>
      <c r="S22" s="114"/>
      <c r="T22" s="114">
        <f t="shared" si="1"/>
        <v>0</v>
      </c>
      <c r="V22" s="121"/>
      <c r="W22" s="122"/>
      <c r="Y22" s="126"/>
      <c r="Z22" s="109"/>
      <c r="AB22" s="108"/>
      <c r="AC22" s="122">
        <f t="shared" si="2"/>
        <v>0</v>
      </c>
    </row>
    <row r="23" spans="2:29">
      <c r="B23" s="625"/>
      <c r="C23" s="126"/>
      <c r="D23" s="126"/>
      <c r="E23" s="126"/>
      <c r="F23" s="110">
        <v>0</v>
      </c>
      <c r="G23" s="109">
        <f t="shared" si="0"/>
        <v>0</v>
      </c>
      <c r="H23" s="30"/>
      <c r="I23" s="628"/>
      <c r="J23" s="123"/>
      <c r="K23" s="124"/>
      <c r="L23" s="196"/>
      <c r="M23" s="111"/>
      <c r="O23" s="631"/>
      <c r="P23" s="112"/>
      <c r="Q23" s="113"/>
      <c r="R23" s="114"/>
      <c r="S23" s="114"/>
      <c r="T23" s="114">
        <f t="shared" si="1"/>
        <v>0</v>
      </c>
      <c r="V23" s="121"/>
      <c r="W23" s="122"/>
      <c r="Y23" s="126"/>
      <c r="Z23" s="109"/>
      <c r="AB23" s="108"/>
      <c r="AC23" s="122">
        <f t="shared" si="2"/>
        <v>0</v>
      </c>
    </row>
    <row r="24" spans="2:29">
      <c r="B24" s="625"/>
      <c r="C24" s="126"/>
      <c r="D24" s="126"/>
      <c r="E24" s="126"/>
      <c r="F24" s="110">
        <v>0</v>
      </c>
      <c r="G24" s="109">
        <f t="shared" si="0"/>
        <v>0</v>
      </c>
      <c r="H24" s="30"/>
      <c r="I24" s="628"/>
      <c r="J24" s="123"/>
      <c r="K24" s="124"/>
      <c r="L24" s="196"/>
      <c r="M24" s="111"/>
      <c r="O24" s="631"/>
      <c r="P24" s="112"/>
      <c r="Q24" s="113"/>
      <c r="R24" s="114"/>
      <c r="S24" s="114"/>
      <c r="T24" s="114">
        <f t="shared" si="1"/>
        <v>0</v>
      </c>
      <c r="V24" s="121"/>
      <c r="W24" s="122"/>
      <c r="Y24" s="126"/>
      <c r="Z24" s="109"/>
      <c r="AB24" s="108"/>
      <c r="AC24" s="122">
        <f t="shared" si="2"/>
        <v>0</v>
      </c>
    </row>
    <row r="25" spans="2:29">
      <c r="B25" s="625"/>
      <c r="C25" s="126"/>
      <c r="D25" s="126"/>
      <c r="E25" s="126"/>
      <c r="F25" s="110">
        <v>0</v>
      </c>
      <c r="G25" s="109">
        <f t="shared" si="0"/>
        <v>0</v>
      </c>
      <c r="H25" s="30"/>
      <c r="I25" s="628"/>
      <c r="J25" s="123"/>
      <c r="K25" s="124"/>
      <c r="L25" s="196"/>
      <c r="M25" s="111"/>
      <c r="O25" s="631"/>
      <c r="P25" s="112"/>
      <c r="Q25" s="113"/>
      <c r="R25" s="114"/>
      <c r="S25" s="114"/>
      <c r="T25" s="114">
        <f t="shared" si="1"/>
        <v>0</v>
      </c>
      <c r="V25" s="121"/>
      <c r="W25" s="122"/>
      <c r="Y25" s="126"/>
      <c r="Z25" s="109"/>
      <c r="AB25" s="108"/>
      <c r="AC25" s="122">
        <f t="shared" si="2"/>
        <v>0</v>
      </c>
    </row>
    <row r="26" spans="2:29">
      <c r="B26" s="625"/>
      <c r="C26" s="126"/>
      <c r="D26" s="126"/>
      <c r="E26" s="126"/>
      <c r="F26" s="110">
        <v>0</v>
      </c>
      <c r="G26" s="109">
        <f t="shared" si="0"/>
        <v>0</v>
      </c>
      <c r="H26" s="30"/>
      <c r="I26" s="628"/>
      <c r="J26" s="123"/>
      <c r="K26" s="124"/>
      <c r="L26" s="196"/>
      <c r="M26" s="111"/>
      <c r="O26" s="631"/>
      <c r="P26" s="112"/>
      <c r="Q26" s="113"/>
      <c r="R26" s="114"/>
      <c r="S26" s="114"/>
      <c r="T26" s="114">
        <f t="shared" si="1"/>
        <v>0</v>
      </c>
      <c r="V26" s="121"/>
      <c r="W26" s="122"/>
      <c r="Y26" s="126"/>
      <c r="Z26" s="109"/>
      <c r="AB26" s="108"/>
      <c r="AC26" s="122">
        <f t="shared" si="2"/>
        <v>0</v>
      </c>
    </row>
    <row r="27" spans="2:29">
      <c r="B27" s="625"/>
      <c r="C27" s="126"/>
      <c r="D27" s="126"/>
      <c r="E27" s="126"/>
      <c r="F27" s="110">
        <v>0</v>
      </c>
      <c r="G27" s="109">
        <f t="shared" si="0"/>
        <v>0</v>
      </c>
      <c r="H27" s="30"/>
      <c r="I27" s="628"/>
      <c r="J27" s="123"/>
      <c r="K27" s="124"/>
      <c r="L27" s="196"/>
      <c r="M27" s="111"/>
      <c r="O27" s="631"/>
      <c r="P27" s="112"/>
      <c r="Q27" s="113"/>
      <c r="R27" s="114"/>
      <c r="S27" s="114"/>
      <c r="T27" s="114">
        <f t="shared" si="1"/>
        <v>0</v>
      </c>
      <c r="V27" s="121"/>
      <c r="W27" s="122"/>
      <c r="Y27" s="126"/>
      <c r="Z27" s="109"/>
      <c r="AB27" s="108"/>
      <c r="AC27" s="122">
        <f t="shared" si="2"/>
        <v>0</v>
      </c>
    </row>
    <row r="28" spans="2:29">
      <c r="B28" s="625"/>
      <c r="C28" s="126"/>
      <c r="D28" s="126"/>
      <c r="E28" s="126"/>
      <c r="F28" s="110">
        <v>0</v>
      </c>
      <c r="G28" s="109">
        <f t="shared" si="0"/>
        <v>0</v>
      </c>
      <c r="H28" s="30"/>
      <c r="I28" s="628"/>
      <c r="J28" s="123"/>
      <c r="K28" s="124"/>
      <c r="L28" s="196"/>
      <c r="M28" s="111"/>
      <c r="O28" s="631"/>
      <c r="P28" s="112"/>
      <c r="Q28" s="113"/>
      <c r="R28" s="114"/>
      <c r="S28" s="114"/>
      <c r="T28" s="114">
        <f t="shared" si="1"/>
        <v>0</v>
      </c>
      <c r="V28" s="121"/>
      <c r="W28" s="122"/>
      <c r="Y28" s="126"/>
      <c r="Z28" s="109"/>
      <c r="AB28" s="108"/>
      <c r="AC28" s="122">
        <f t="shared" si="2"/>
        <v>0</v>
      </c>
    </row>
    <row r="29" spans="2:29">
      <c r="B29" s="625"/>
      <c r="C29" s="126"/>
      <c r="D29" s="126"/>
      <c r="E29" s="126"/>
      <c r="F29" s="110">
        <v>0</v>
      </c>
      <c r="G29" s="109">
        <f t="shared" si="0"/>
        <v>0</v>
      </c>
      <c r="H29" s="30"/>
      <c r="I29" s="628"/>
      <c r="J29" s="123"/>
      <c r="K29" s="124"/>
      <c r="L29" s="196"/>
      <c r="M29" s="111"/>
      <c r="O29" s="631"/>
      <c r="P29" s="112"/>
      <c r="Q29" s="113"/>
      <c r="R29" s="114"/>
      <c r="S29" s="114"/>
      <c r="T29" s="114">
        <f t="shared" si="1"/>
        <v>0</v>
      </c>
      <c r="V29" s="121"/>
      <c r="W29" s="122"/>
      <c r="Y29" s="126"/>
      <c r="Z29" s="109"/>
      <c r="AB29" s="108"/>
      <c r="AC29" s="122">
        <f t="shared" si="2"/>
        <v>0</v>
      </c>
    </row>
    <row r="30" spans="2:29">
      <c r="B30" s="625"/>
      <c r="C30" s="126"/>
      <c r="D30" s="126"/>
      <c r="E30" s="126"/>
      <c r="F30" s="110">
        <v>0</v>
      </c>
      <c r="G30" s="109">
        <f t="shared" si="0"/>
        <v>0</v>
      </c>
      <c r="H30" s="30"/>
      <c r="I30" s="628"/>
      <c r="J30" s="123"/>
      <c r="K30" s="124"/>
      <c r="L30" s="196"/>
      <c r="M30" s="111"/>
      <c r="O30" s="631"/>
      <c r="P30" s="112"/>
      <c r="Q30" s="113"/>
      <c r="R30" s="114"/>
      <c r="S30" s="114"/>
      <c r="T30" s="114">
        <f t="shared" si="1"/>
        <v>0</v>
      </c>
      <c r="V30" s="121"/>
      <c r="W30" s="122"/>
      <c r="Y30" s="126"/>
      <c r="Z30" s="109"/>
      <c r="AB30" s="108"/>
      <c r="AC30" s="122">
        <f t="shared" si="2"/>
        <v>0</v>
      </c>
    </row>
    <row r="31" spans="2:29">
      <c r="B31" s="625"/>
      <c r="C31" s="126"/>
      <c r="D31" s="126"/>
      <c r="E31" s="126"/>
      <c r="F31" s="110">
        <v>0</v>
      </c>
      <c r="G31" s="109">
        <f t="shared" si="0"/>
        <v>0</v>
      </c>
      <c r="H31" s="30"/>
      <c r="I31" s="628"/>
      <c r="J31" s="127"/>
      <c r="K31" s="127"/>
      <c r="L31" s="111"/>
      <c r="M31" s="111"/>
      <c r="O31" s="631"/>
      <c r="P31" s="112"/>
      <c r="Q31" s="113"/>
      <c r="R31" s="114"/>
      <c r="S31" s="114"/>
      <c r="T31" s="114">
        <f t="shared" si="1"/>
        <v>0</v>
      </c>
      <c r="V31" s="121"/>
      <c r="W31" s="122"/>
      <c r="Y31" s="126"/>
      <c r="Z31" s="109"/>
      <c r="AB31" s="108"/>
      <c r="AC31" s="122">
        <f t="shared" si="2"/>
        <v>0</v>
      </c>
    </row>
    <row r="32" spans="2:29">
      <c r="B32" s="625"/>
      <c r="C32" s="126"/>
      <c r="D32" s="126"/>
      <c r="E32" s="126"/>
      <c r="F32" s="110">
        <v>0</v>
      </c>
      <c r="G32" s="109">
        <f t="shared" si="0"/>
        <v>0</v>
      </c>
      <c r="H32" s="30"/>
      <c r="I32" s="628"/>
      <c r="J32" s="127"/>
      <c r="K32" s="127"/>
      <c r="L32" s="111"/>
      <c r="M32" s="111"/>
      <c r="O32" s="631"/>
      <c r="P32" s="112"/>
      <c r="Q32" s="113"/>
      <c r="R32" s="114"/>
      <c r="S32" s="114"/>
      <c r="T32" s="114">
        <f t="shared" si="1"/>
        <v>0</v>
      </c>
      <c r="V32" s="121"/>
      <c r="W32" s="122"/>
      <c r="Y32" s="126"/>
      <c r="Z32" s="109"/>
      <c r="AB32" s="108"/>
      <c r="AC32" s="122">
        <f t="shared" si="2"/>
        <v>0</v>
      </c>
    </row>
    <row r="33" spans="2:29">
      <c r="B33" s="625"/>
      <c r="C33" s="126"/>
      <c r="D33" s="126"/>
      <c r="E33" s="126"/>
      <c r="F33" s="110">
        <v>0</v>
      </c>
      <c r="G33" s="109">
        <f t="shared" si="0"/>
        <v>0</v>
      </c>
      <c r="H33" s="30"/>
      <c r="I33" s="628"/>
      <c r="J33" s="127"/>
      <c r="K33" s="127"/>
      <c r="L33" s="111"/>
      <c r="M33" s="111"/>
      <c r="O33" s="631"/>
      <c r="P33" s="112"/>
      <c r="Q33" s="113"/>
      <c r="R33" s="114"/>
      <c r="S33" s="114"/>
      <c r="T33" s="114">
        <f t="shared" si="1"/>
        <v>0</v>
      </c>
      <c r="V33" s="121"/>
      <c r="W33" s="122"/>
      <c r="Y33" s="126"/>
      <c r="Z33" s="109"/>
      <c r="AB33" s="108"/>
      <c r="AC33" s="122">
        <f t="shared" si="2"/>
        <v>0</v>
      </c>
    </row>
    <row r="34" spans="2:29">
      <c r="B34" s="625"/>
      <c r="C34" s="126"/>
      <c r="D34" s="126"/>
      <c r="E34" s="126"/>
      <c r="F34" s="110">
        <v>0</v>
      </c>
      <c r="G34" s="109">
        <f t="shared" si="0"/>
        <v>0</v>
      </c>
      <c r="H34" s="30"/>
      <c r="I34" s="628"/>
      <c r="J34" s="128"/>
      <c r="K34" s="129"/>
      <c r="L34" s="198"/>
      <c r="M34" s="111"/>
      <c r="O34" s="631"/>
      <c r="P34" s="112"/>
      <c r="Q34" s="113"/>
      <c r="R34" s="114"/>
      <c r="S34" s="114"/>
      <c r="T34" s="114">
        <f t="shared" si="1"/>
        <v>0</v>
      </c>
      <c r="V34" s="121"/>
      <c r="W34" s="122"/>
      <c r="Y34" s="126"/>
      <c r="Z34" s="109"/>
      <c r="AB34" s="108"/>
      <c r="AC34" s="122">
        <f t="shared" si="2"/>
        <v>0</v>
      </c>
    </row>
    <row r="35" spans="2:29">
      <c r="B35" s="625"/>
      <c r="C35" s="126"/>
      <c r="D35" s="126"/>
      <c r="E35" s="126"/>
      <c r="F35" s="110">
        <v>0</v>
      </c>
      <c r="G35" s="109">
        <f t="shared" si="0"/>
        <v>0</v>
      </c>
      <c r="H35" s="30"/>
      <c r="I35" s="629"/>
      <c r="O35" s="632"/>
      <c r="P35" s="130"/>
      <c r="Q35" s="131"/>
      <c r="R35" s="132"/>
      <c r="S35" s="133"/>
      <c r="T35" s="114">
        <f t="shared" si="1"/>
        <v>0</v>
      </c>
      <c r="V35" s="121"/>
      <c r="W35" s="122"/>
      <c r="Y35" s="126"/>
      <c r="Z35" s="109"/>
      <c r="AB35" s="108"/>
      <c r="AC35" s="122">
        <f t="shared" si="2"/>
        <v>0</v>
      </c>
    </row>
    <row r="36" spans="2:29">
      <c r="B36" s="626"/>
      <c r="C36" s="126"/>
      <c r="D36" s="126"/>
      <c r="E36" s="126"/>
      <c r="F36" s="110">
        <v>0</v>
      </c>
      <c r="G36" s="109">
        <f t="shared" si="0"/>
        <v>0</v>
      </c>
      <c r="H36" s="30"/>
      <c r="R36" s="134"/>
      <c r="V36" s="121"/>
      <c r="W36" s="122"/>
      <c r="Y36" s="126"/>
      <c r="Z36" s="109"/>
      <c r="AB36" s="108"/>
      <c r="AC36" s="122">
        <f t="shared" si="2"/>
        <v>0</v>
      </c>
    </row>
    <row r="37" spans="2:29">
      <c r="B37" s="115" t="s">
        <v>26</v>
      </c>
      <c r="C37" s="134"/>
      <c r="D37" s="135">
        <f>SUM(D4:D36)</f>
        <v>40</v>
      </c>
      <c r="E37" s="136">
        <f>G37/D37</f>
        <v>23.118749999999999</v>
      </c>
      <c r="F37" s="137"/>
      <c r="G37" s="138">
        <f>SUM(G4:G36)</f>
        <v>924.75</v>
      </c>
      <c r="V37" s="121"/>
      <c r="W37" s="122"/>
      <c r="Y37" s="126"/>
      <c r="Z37" s="109"/>
      <c r="AB37" s="108"/>
      <c r="AC37" s="122">
        <f>(T36)</f>
        <v>0</v>
      </c>
    </row>
    <row r="38" spans="2:29">
      <c r="E38" s="139" t="s">
        <v>27</v>
      </c>
      <c r="V38" s="121"/>
      <c r="W38" s="122"/>
      <c r="Y38" s="126"/>
      <c r="Z38" s="109"/>
    </row>
    <row r="39" spans="2:29">
      <c r="W39" s="140">
        <f>SUM(W5:W38)</f>
        <v>42.300000000000004</v>
      </c>
      <c r="Z39" s="140">
        <f>SUM(Z5:Z38)</f>
        <v>11.879999999999999</v>
      </c>
    </row>
  </sheetData>
  <mergeCells count="9">
    <mergeCell ref="AB2:AC2"/>
    <mergeCell ref="V3:W3"/>
    <mergeCell ref="Y3:Z3"/>
    <mergeCell ref="AB3:AC3"/>
    <mergeCell ref="B4:B36"/>
    <mergeCell ref="I4:I35"/>
    <mergeCell ref="O4:O35"/>
    <mergeCell ref="B2:C2"/>
    <mergeCell ref="D2:G2"/>
  </mergeCells>
  <hyperlinks>
    <hyperlink ref="B3" location="CARTEIRA!A1" display="CARTEIRA!A1" xr:uid="{00000000-0004-0000-1A00-000000000000}"/>
    <hyperlink ref="V3:W3" location="DIVIDENDO!A1" display="DIVIDENDO" xr:uid="{00000000-0004-0000-1A00-000001000000}"/>
  </hyperlink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8EA9DB"/>
  </sheetPr>
  <dimension ref="A2:AE38"/>
  <sheetViews>
    <sheetView zoomScale="82" zoomScaleNormal="82" workbookViewId="0">
      <selection activeCell="B3" sqref="B3"/>
    </sheetView>
  </sheetViews>
  <sheetFormatPr defaultColWidth="0" defaultRowHeight="15"/>
  <cols>
    <col min="1" max="1" width="1.28515625" style="104" customWidth="1"/>
    <col min="2" max="2" width="9.140625" style="104" customWidth="1"/>
    <col min="3" max="3" width="12" style="104" bestFit="1" customWidth="1"/>
    <col min="4" max="4" width="9.140625" style="104" customWidth="1"/>
    <col min="5" max="5" width="13.42578125" style="104" bestFit="1" customWidth="1"/>
    <col min="6" max="6" width="9.7109375" style="104" bestFit="1" customWidth="1"/>
    <col min="7" max="7" width="11.7109375" style="104" bestFit="1" customWidth="1"/>
    <col min="8" max="8" width="1.7109375" style="104" customWidth="1"/>
    <col min="9" max="9" width="9.140625" style="104" customWidth="1"/>
    <col min="10" max="10" width="11.28515625" style="104" bestFit="1" customWidth="1"/>
    <col min="11" max="11" width="9.140625" style="104" customWidth="1"/>
    <col min="12" max="12" width="9.140625" style="181" customWidth="1"/>
    <col min="13" max="13" width="11.7109375" style="104" bestFit="1" customWidth="1"/>
    <col min="14" max="14" width="1.28515625" style="104" customWidth="1"/>
    <col min="15" max="15" width="9.140625" style="104" customWidth="1"/>
    <col min="16" max="16" width="10.7109375" style="104" bestFit="1" customWidth="1"/>
    <col min="17" max="18" width="9.140625" style="104" customWidth="1"/>
    <col min="19" max="19" width="10.28515625" style="104" bestFit="1" customWidth="1"/>
    <col min="20" max="20" width="10.140625" style="104" bestFit="1" customWidth="1"/>
    <col min="21" max="21" width="2.42578125" style="104" customWidth="1"/>
    <col min="22" max="22" width="11.7109375" style="104" bestFit="1" customWidth="1"/>
    <col min="23" max="23" width="10.28515625" style="104" bestFit="1" customWidth="1"/>
    <col min="24" max="24" width="1.42578125" style="104" customWidth="1"/>
    <col min="25" max="25" width="11.7109375" style="104" bestFit="1" customWidth="1"/>
    <col min="26" max="27" width="9.140625" style="104" customWidth="1"/>
    <col min="28" max="28" width="10.7109375" style="104" bestFit="1" customWidth="1"/>
    <col min="29" max="29" width="10.140625" style="104" bestFit="1" customWidth="1"/>
    <col min="30" max="30" width="9.140625" style="104" customWidth="1"/>
    <col min="31" max="31" width="0" style="104" hidden="1" customWidth="1"/>
    <col min="32" max="16384" width="9.140625" style="104" hidden="1"/>
  </cols>
  <sheetData>
    <row r="2" spans="2:30">
      <c r="B2" s="637">
        <v>91983056000169</v>
      </c>
      <c r="C2" s="638"/>
      <c r="D2" s="635" t="s">
        <v>40</v>
      </c>
      <c r="E2" s="636"/>
      <c r="F2" s="636"/>
      <c r="G2" s="636"/>
      <c r="M2" s="105" t="s">
        <v>2</v>
      </c>
      <c r="S2" s="30" t="s">
        <v>3</v>
      </c>
      <c r="T2" s="32" t="s">
        <v>4</v>
      </c>
      <c r="AB2" s="620" t="s">
        <v>5</v>
      </c>
      <c r="AC2" s="620"/>
    </row>
    <row r="3" spans="2:30" ht="27.75">
      <c r="B3" s="44" t="s">
        <v>41</v>
      </c>
      <c r="C3" s="331" t="s">
        <v>7</v>
      </c>
      <c r="D3" s="331" t="s">
        <v>8</v>
      </c>
      <c r="E3" s="331" t="s">
        <v>9</v>
      </c>
      <c r="F3" s="331" t="s">
        <v>10</v>
      </c>
      <c r="G3" s="330" t="s">
        <v>11</v>
      </c>
      <c r="I3" s="44" t="str">
        <f>(B3)</f>
        <v>KEPL3</v>
      </c>
      <c r="J3" s="331" t="s">
        <v>7</v>
      </c>
      <c r="K3" s="331" t="s">
        <v>8</v>
      </c>
      <c r="L3" s="182" t="s">
        <v>9</v>
      </c>
      <c r="M3" s="331" t="s">
        <v>12</v>
      </c>
      <c r="O3" s="44" t="str">
        <f>(B3)</f>
        <v>KEPL3</v>
      </c>
      <c r="P3" s="330" t="s">
        <v>13</v>
      </c>
      <c r="Q3" s="331" t="s">
        <v>8</v>
      </c>
      <c r="R3" s="330" t="s">
        <v>14</v>
      </c>
      <c r="S3" s="331" t="s">
        <v>15</v>
      </c>
      <c r="T3" s="331" t="s">
        <v>16</v>
      </c>
      <c r="V3" s="621" t="s">
        <v>17</v>
      </c>
      <c r="W3" s="621"/>
      <c r="Y3" s="622" t="s">
        <v>18</v>
      </c>
      <c r="Z3" s="622"/>
      <c r="AA3" s="106" t="s">
        <v>19</v>
      </c>
      <c r="AB3" s="623" t="s">
        <v>20</v>
      </c>
      <c r="AC3" s="623"/>
    </row>
    <row r="4" spans="2:30">
      <c r="B4" s="624" t="s">
        <v>21</v>
      </c>
      <c r="C4" s="107">
        <v>44400</v>
      </c>
      <c r="D4" s="108">
        <v>2</v>
      </c>
      <c r="E4" s="109">
        <v>54.11</v>
      </c>
      <c r="F4" s="110">
        <v>0</v>
      </c>
      <c r="G4" s="109">
        <f>(E4+F4)*D4</f>
        <v>108.22</v>
      </c>
      <c r="H4" s="30"/>
      <c r="I4" s="627" t="s">
        <v>2</v>
      </c>
      <c r="J4" s="395">
        <v>2021</v>
      </c>
      <c r="K4" s="389">
        <v>8</v>
      </c>
      <c r="L4" s="390">
        <v>44.63</v>
      </c>
      <c r="M4" s="391">
        <v>357.04</v>
      </c>
      <c r="O4" s="630" t="s">
        <v>4</v>
      </c>
      <c r="P4" s="112"/>
      <c r="Q4" s="113"/>
      <c r="R4" s="114"/>
      <c r="S4" s="114"/>
      <c r="T4" s="114">
        <f>(R4*Q4)+S4</f>
        <v>0</v>
      </c>
      <c r="V4" s="108" t="s">
        <v>22</v>
      </c>
      <c r="W4" s="108" t="s">
        <v>23</v>
      </c>
      <c r="Y4" s="108" t="s">
        <v>22</v>
      </c>
      <c r="Z4" s="108" t="s">
        <v>23</v>
      </c>
      <c r="AA4" s="32" t="s">
        <v>24</v>
      </c>
      <c r="AB4" s="108" t="s">
        <v>25</v>
      </c>
      <c r="AC4" s="108" t="s">
        <v>23</v>
      </c>
      <c r="AD4" s="115"/>
    </row>
    <row r="5" spans="2:30">
      <c r="B5" s="625"/>
      <c r="C5" s="107">
        <v>44403</v>
      </c>
      <c r="D5" s="108">
        <v>2</v>
      </c>
      <c r="E5" s="109">
        <v>52.81</v>
      </c>
      <c r="F5" s="110">
        <v>0</v>
      </c>
      <c r="G5" s="109">
        <f t="shared" ref="G5:G36" si="0">(E5+F5)*D5</f>
        <v>105.62</v>
      </c>
      <c r="H5" s="30"/>
      <c r="I5" s="628"/>
      <c r="J5" s="165"/>
      <c r="K5" s="166"/>
      <c r="L5" s="184"/>
      <c r="M5" s="180"/>
      <c r="O5" s="631"/>
      <c r="P5" s="118"/>
      <c r="Q5" s="119"/>
      <c r="R5" s="120"/>
      <c r="S5" s="120"/>
      <c r="T5" s="114">
        <f t="shared" ref="T5:T35" si="1">(R5*Q5)+S5</f>
        <v>0</v>
      </c>
      <c r="V5" s="359">
        <v>44489</v>
      </c>
      <c r="W5" s="360">
        <v>36.72</v>
      </c>
      <c r="Y5" s="121">
        <v>44812</v>
      </c>
      <c r="Z5" s="109">
        <v>4.8</v>
      </c>
      <c r="AA5" s="32"/>
      <c r="AB5" s="121"/>
      <c r="AC5" s="122">
        <f>(T4)</f>
        <v>0</v>
      </c>
    </row>
    <row r="6" spans="2:30">
      <c r="B6" s="625"/>
      <c r="C6" s="107">
        <v>44553</v>
      </c>
      <c r="D6" s="108">
        <v>2</v>
      </c>
      <c r="E6" s="109">
        <v>35</v>
      </c>
      <c r="F6" s="110">
        <v>0</v>
      </c>
      <c r="G6" s="109">
        <f t="shared" si="0"/>
        <v>70</v>
      </c>
      <c r="H6" s="30"/>
      <c r="I6" s="628"/>
      <c r="J6" s="162"/>
      <c r="K6" s="163"/>
      <c r="L6" s="183"/>
      <c r="M6" s="164"/>
      <c r="O6" s="631"/>
      <c r="P6" s="112"/>
      <c r="Q6" s="113"/>
      <c r="R6" s="114"/>
      <c r="S6" s="114"/>
      <c r="T6" s="114">
        <f t="shared" si="1"/>
        <v>0</v>
      </c>
      <c r="V6" s="393">
        <v>36.72</v>
      </c>
      <c r="W6" s="372"/>
      <c r="Y6" s="158"/>
      <c r="Z6" s="200"/>
      <c r="AA6" s="32"/>
      <c r="AB6" s="125"/>
      <c r="AC6" s="122">
        <f t="shared" ref="AC6:AC36" si="2">(T5)</f>
        <v>0</v>
      </c>
    </row>
    <row r="7" spans="2:30">
      <c r="B7" s="625"/>
      <c r="C7" s="107">
        <v>44558</v>
      </c>
      <c r="D7" s="108">
        <v>2</v>
      </c>
      <c r="E7" s="109">
        <v>36.6</v>
      </c>
      <c r="F7" s="110">
        <v>0</v>
      </c>
      <c r="G7" s="109">
        <f t="shared" si="0"/>
        <v>73.2</v>
      </c>
      <c r="H7" s="30"/>
      <c r="I7" s="628"/>
      <c r="J7" s="162"/>
      <c r="K7" s="163"/>
      <c r="L7" s="183"/>
      <c r="M7" s="164"/>
      <c r="O7" s="631"/>
      <c r="P7" s="112"/>
      <c r="Q7" s="113"/>
      <c r="R7" s="114"/>
      <c r="S7" s="114"/>
      <c r="T7" s="114">
        <f t="shared" si="1"/>
        <v>0</v>
      </c>
      <c r="V7" s="121">
        <v>44669</v>
      </c>
      <c r="W7" s="122">
        <v>20.21</v>
      </c>
      <c r="Y7" s="107">
        <v>45177</v>
      </c>
      <c r="Z7" s="109">
        <v>6.29</v>
      </c>
      <c r="AB7" s="108"/>
      <c r="AC7" s="122">
        <f t="shared" si="2"/>
        <v>0</v>
      </c>
    </row>
    <row r="8" spans="2:30">
      <c r="B8" s="625"/>
      <c r="C8" s="641" t="s">
        <v>42</v>
      </c>
      <c r="D8" s="642"/>
      <c r="E8" s="377"/>
      <c r="F8" s="476">
        <v>0</v>
      </c>
      <c r="G8" s="377">
        <f t="shared" si="0"/>
        <v>0</v>
      </c>
      <c r="H8" s="30"/>
      <c r="I8" s="628"/>
      <c r="J8" s="162"/>
      <c r="K8" s="163"/>
      <c r="L8" s="183"/>
      <c r="M8" s="164"/>
      <c r="O8" s="631"/>
      <c r="P8" s="112"/>
      <c r="Q8" s="113"/>
      <c r="R8" s="114"/>
      <c r="S8" s="114"/>
      <c r="T8" s="114">
        <f t="shared" si="1"/>
        <v>0</v>
      </c>
      <c r="V8" s="121">
        <v>44812</v>
      </c>
      <c r="W8" s="122">
        <v>4.33</v>
      </c>
      <c r="Y8" s="107">
        <v>45271</v>
      </c>
      <c r="Z8" s="109">
        <v>3.78</v>
      </c>
      <c r="AB8" s="108"/>
      <c r="AC8" s="122">
        <f t="shared" si="2"/>
        <v>0</v>
      </c>
    </row>
    <row r="9" spans="2:30">
      <c r="B9" s="625"/>
      <c r="C9" s="107">
        <v>44691</v>
      </c>
      <c r="D9" s="108">
        <v>24</v>
      </c>
      <c r="E9" s="109">
        <v>14.8766666667</v>
      </c>
      <c r="F9" s="110">
        <v>0</v>
      </c>
      <c r="G9" s="109">
        <f t="shared" si="0"/>
        <v>357.04000000079998</v>
      </c>
      <c r="H9" s="30"/>
      <c r="I9" s="628"/>
      <c r="J9" s="165"/>
      <c r="K9" s="166"/>
      <c r="L9" s="184"/>
      <c r="M9" s="164"/>
      <c r="O9" s="631"/>
      <c r="P9" s="112"/>
      <c r="Q9" s="113"/>
      <c r="R9" s="114"/>
      <c r="S9" s="114"/>
      <c r="T9" s="114">
        <f t="shared" si="1"/>
        <v>0</v>
      </c>
      <c r="V9" s="121">
        <v>44911</v>
      </c>
      <c r="W9" s="122">
        <v>21.15</v>
      </c>
      <c r="Y9" s="126"/>
      <c r="Z9" s="109"/>
      <c r="AB9" s="108"/>
      <c r="AC9" s="122">
        <f t="shared" si="2"/>
        <v>0</v>
      </c>
    </row>
    <row r="10" spans="2:30">
      <c r="B10" s="625"/>
      <c r="C10" s="107">
        <v>44741</v>
      </c>
      <c r="D10" s="108">
        <v>3</v>
      </c>
      <c r="E10" s="109">
        <v>14.6</v>
      </c>
      <c r="F10" s="110">
        <v>0</v>
      </c>
      <c r="G10" s="109">
        <f t="shared" si="0"/>
        <v>43.8</v>
      </c>
      <c r="H10" s="30"/>
      <c r="I10" s="628"/>
      <c r="J10" s="162"/>
      <c r="K10" s="163"/>
      <c r="L10" s="183"/>
      <c r="M10" s="164"/>
      <c r="O10" s="631"/>
      <c r="P10" s="112"/>
      <c r="Q10" s="113"/>
      <c r="R10" s="114"/>
      <c r="S10" s="114"/>
      <c r="T10" s="114">
        <f t="shared" si="1"/>
        <v>0</v>
      </c>
      <c r="V10" s="205">
        <f>SUM(W7:W9)</f>
        <v>45.69</v>
      </c>
      <c r="W10" s="159"/>
      <c r="Y10" s="126"/>
      <c r="Z10" s="109"/>
      <c r="AB10" s="108"/>
      <c r="AC10" s="122">
        <f t="shared" si="2"/>
        <v>0</v>
      </c>
    </row>
    <row r="11" spans="2:30">
      <c r="B11" s="625"/>
      <c r="C11" s="107">
        <v>45120</v>
      </c>
      <c r="D11" s="108">
        <v>10</v>
      </c>
      <c r="E11" s="109">
        <v>9.25</v>
      </c>
      <c r="F11" s="110">
        <v>0</v>
      </c>
      <c r="G11" s="109">
        <f t="shared" si="0"/>
        <v>92.5</v>
      </c>
      <c r="H11" s="30"/>
      <c r="I11" s="628"/>
      <c r="J11" s="162"/>
      <c r="K11" s="163"/>
      <c r="L11" s="183"/>
      <c r="M11" s="164"/>
      <c r="O11" s="631"/>
      <c r="P11" s="112"/>
      <c r="Q11" s="113"/>
      <c r="R11" s="114"/>
      <c r="S11" s="114"/>
      <c r="T11" s="114">
        <f t="shared" si="1"/>
        <v>0</v>
      </c>
      <c r="V11" s="121">
        <v>45021</v>
      </c>
      <c r="W11" s="122">
        <v>23.48</v>
      </c>
      <c r="Y11" s="126"/>
      <c r="Z11" s="109"/>
      <c r="AB11" s="108"/>
      <c r="AC11" s="122">
        <f t="shared" si="2"/>
        <v>0</v>
      </c>
    </row>
    <row r="12" spans="2:30">
      <c r="B12" s="625"/>
      <c r="C12" s="126"/>
      <c r="D12" s="108"/>
      <c r="E12" s="109"/>
      <c r="F12" s="110">
        <v>0</v>
      </c>
      <c r="G12" s="109">
        <f t="shared" si="0"/>
        <v>0</v>
      </c>
      <c r="H12" s="30"/>
      <c r="I12" s="628"/>
      <c r="J12" s="162"/>
      <c r="K12" s="163"/>
      <c r="L12" s="183"/>
      <c r="M12" s="164"/>
      <c r="O12" s="631"/>
      <c r="P12" s="112"/>
      <c r="Q12" s="113"/>
      <c r="R12" s="114"/>
      <c r="S12" s="114"/>
      <c r="T12" s="114">
        <f t="shared" si="1"/>
        <v>0</v>
      </c>
      <c r="V12" s="121">
        <v>45177</v>
      </c>
      <c r="W12" s="122">
        <v>12.51</v>
      </c>
      <c r="Y12" s="126"/>
      <c r="Z12" s="109"/>
      <c r="AB12" s="108"/>
      <c r="AC12" s="122">
        <f t="shared" si="2"/>
        <v>0</v>
      </c>
    </row>
    <row r="13" spans="2:30">
      <c r="B13" s="625"/>
      <c r="C13" s="126"/>
      <c r="D13" s="108"/>
      <c r="E13" s="109"/>
      <c r="F13" s="110">
        <v>0</v>
      </c>
      <c r="G13" s="109">
        <f t="shared" si="0"/>
        <v>0</v>
      </c>
      <c r="H13" s="30"/>
      <c r="I13" s="628"/>
      <c r="J13" s="162"/>
      <c r="K13" s="163"/>
      <c r="L13" s="183"/>
      <c r="M13" s="164"/>
      <c r="O13" s="631"/>
      <c r="P13" s="112"/>
      <c r="Q13" s="113"/>
      <c r="R13" s="114"/>
      <c r="S13" s="114"/>
      <c r="T13" s="114">
        <f t="shared" si="1"/>
        <v>0</v>
      </c>
      <c r="V13" s="121">
        <v>45271</v>
      </c>
      <c r="W13" s="122">
        <v>2.79</v>
      </c>
      <c r="Y13" s="126"/>
      <c r="Z13" s="109"/>
      <c r="AB13" s="108"/>
      <c r="AC13" s="122">
        <f t="shared" si="2"/>
        <v>0</v>
      </c>
    </row>
    <row r="14" spans="2:30">
      <c r="B14" s="625"/>
      <c r="C14" s="126"/>
      <c r="D14" s="108"/>
      <c r="E14" s="109"/>
      <c r="F14" s="110">
        <v>0</v>
      </c>
      <c r="G14" s="109">
        <f t="shared" si="0"/>
        <v>0</v>
      </c>
      <c r="H14" s="30"/>
      <c r="I14" s="628"/>
      <c r="J14" s="162"/>
      <c r="K14" s="163"/>
      <c r="L14" s="183"/>
      <c r="M14" s="164"/>
      <c r="O14" s="631"/>
      <c r="P14" s="112"/>
      <c r="Q14" s="113"/>
      <c r="R14" s="114"/>
      <c r="S14" s="114"/>
      <c r="T14" s="114">
        <f t="shared" si="1"/>
        <v>0</v>
      </c>
      <c r="V14" s="108"/>
      <c r="W14" s="122"/>
      <c r="Y14" s="126"/>
      <c r="Z14" s="109"/>
      <c r="AB14" s="108"/>
      <c r="AC14" s="122">
        <f t="shared" si="2"/>
        <v>0</v>
      </c>
    </row>
    <row r="15" spans="2:30">
      <c r="B15" s="625"/>
      <c r="C15" s="126"/>
      <c r="D15" s="108"/>
      <c r="E15" s="109"/>
      <c r="F15" s="110">
        <v>0</v>
      </c>
      <c r="G15" s="109">
        <f t="shared" si="0"/>
        <v>0</v>
      </c>
      <c r="H15" s="30"/>
      <c r="I15" s="628"/>
      <c r="J15" s="162"/>
      <c r="K15" s="163"/>
      <c r="L15" s="183"/>
      <c r="M15" s="164"/>
      <c r="O15" s="631"/>
      <c r="P15" s="112"/>
      <c r="Q15" s="113"/>
      <c r="R15" s="114"/>
      <c r="S15" s="114"/>
      <c r="T15" s="114">
        <f t="shared" si="1"/>
        <v>0</v>
      </c>
      <c r="V15" s="108"/>
      <c r="W15" s="122"/>
      <c r="Y15" s="126"/>
      <c r="Z15" s="109"/>
      <c r="AB15" s="108"/>
      <c r="AC15" s="122">
        <f t="shared" si="2"/>
        <v>0</v>
      </c>
    </row>
    <row r="16" spans="2:30">
      <c r="B16" s="625"/>
      <c r="C16" s="126"/>
      <c r="D16" s="108"/>
      <c r="E16" s="109"/>
      <c r="F16" s="110">
        <v>0</v>
      </c>
      <c r="G16" s="109">
        <f t="shared" si="0"/>
        <v>0</v>
      </c>
      <c r="H16" s="30"/>
      <c r="I16" s="628"/>
      <c r="J16" s="162"/>
      <c r="K16" s="163"/>
      <c r="L16" s="183"/>
      <c r="M16" s="164"/>
      <c r="O16" s="631"/>
      <c r="P16" s="112"/>
      <c r="Q16" s="113"/>
      <c r="R16" s="114"/>
      <c r="S16" s="114"/>
      <c r="T16" s="114">
        <f t="shared" si="1"/>
        <v>0</v>
      </c>
      <c r="V16" s="108"/>
      <c r="W16" s="122"/>
      <c r="Y16" s="126"/>
      <c r="Z16" s="109"/>
      <c r="AB16" s="108"/>
      <c r="AC16" s="122">
        <f t="shared" si="2"/>
        <v>0</v>
      </c>
    </row>
    <row r="17" spans="2:29">
      <c r="B17" s="625"/>
      <c r="C17" s="126"/>
      <c r="D17" s="108"/>
      <c r="E17" s="109"/>
      <c r="F17" s="110">
        <v>0</v>
      </c>
      <c r="G17" s="109">
        <f t="shared" si="0"/>
        <v>0</v>
      </c>
      <c r="H17" s="30"/>
      <c r="I17" s="628"/>
      <c r="J17" s="162"/>
      <c r="K17" s="163"/>
      <c r="L17" s="183"/>
      <c r="M17" s="164"/>
      <c r="O17" s="631"/>
      <c r="P17" s="112"/>
      <c r="Q17" s="113"/>
      <c r="R17" s="114"/>
      <c r="S17" s="114"/>
      <c r="T17" s="114">
        <f t="shared" si="1"/>
        <v>0</v>
      </c>
      <c r="V17" s="108"/>
      <c r="W17" s="122"/>
      <c r="Y17" s="126"/>
      <c r="Z17" s="109"/>
      <c r="AB17" s="108"/>
      <c r="AC17" s="122">
        <f t="shared" si="2"/>
        <v>0</v>
      </c>
    </row>
    <row r="18" spans="2:29">
      <c r="B18" s="625"/>
      <c r="C18" s="126"/>
      <c r="D18" s="108"/>
      <c r="E18" s="109"/>
      <c r="F18" s="110">
        <v>0</v>
      </c>
      <c r="G18" s="109">
        <f t="shared" si="0"/>
        <v>0</v>
      </c>
      <c r="H18" s="30"/>
      <c r="I18" s="628"/>
      <c r="J18" s="162"/>
      <c r="K18" s="163"/>
      <c r="L18" s="183"/>
      <c r="M18" s="164"/>
      <c r="O18" s="631"/>
      <c r="P18" s="112"/>
      <c r="Q18" s="113"/>
      <c r="R18" s="114"/>
      <c r="S18" s="114"/>
      <c r="T18" s="114">
        <f t="shared" si="1"/>
        <v>0</v>
      </c>
      <c r="V18" s="108"/>
      <c r="W18" s="122"/>
      <c r="Y18" s="126"/>
      <c r="Z18" s="109"/>
      <c r="AB18" s="108"/>
      <c r="AC18" s="122">
        <f t="shared" si="2"/>
        <v>0</v>
      </c>
    </row>
    <row r="19" spans="2:29">
      <c r="B19" s="625"/>
      <c r="C19" s="126"/>
      <c r="D19" s="108"/>
      <c r="E19" s="109"/>
      <c r="F19" s="110">
        <v>0</v>
      </c>
      <c r="G19" s="109">
        <f t="shared" si="0"/>
        <v>0</v>
      </c>
      <c r="H19" s="30"/>
      <c r="I19" s="628"/>
      <c r="J19" s="162"/>
      <c r="K19" s="163"/>
      <c r="L19" s="183"/>
      <c r="M19" s="164"/>
      <c r="O19" s="631"/>
      <c r="P19" s="112"/>
      <c r="Q19" s="113"/>
      <c r="R19" s="114"/>
      <c r="S19" s="114"/>
      <c r="T19" s="114">
        <f t="shared" si="1"/>
        <v>0</v>
      </c>
      <c r="V19" s="108"/>
      <c r="W19" s="122"/>
      <c r="Y19" s="126"/>
      <c r="Z19" s="109"/>
      <c r="AB19" s="108"/>
      <c r="AC19" s="122">
        <f t="shared" si="2"/>
        <v>0</v>
      </c>
    </row>
    <row r="20" spans="2:29">
      <c r="B20" s="625"/>
      <c r="C20" s="126"/>
      <c r="D20" s="108"/>
      <c r="E20" s="109"/>
      <c r="F20" s="110">
        <v>0</v>
      </c>
      <c r="G20" s="109">
        <f t="shared" si="0"/>
        <v>0</v>
      </c>
      <c r="H20" s="30"/>
      <c r="I20" s="628"/>
      <c r="J20" s="162"/>
      <c r="K20" s="163"/>
      <c r="L20" s="183"/>
      <c r="M20" s="164"/>
      <c r="O20" s="631"/>
      <c r="P20" s="112"/>
      <c r="Q20" s="113"/>
      <c r="R20" s="114"/>
      <c r="S20" s="114"/>
      <c r="T20" s="114">
        <f t="shared" si="1"/>
        <v>0</v>
      </c>
      <c r="V20" s="108"/>
      <c r="W20" s="122"/>
      <c r="Y20" s="126"/>
      <c r="Z20" s="109"/>
      <c r="AB20" s="108"/>
      <c r="AC20" s="122">
        <f t="shared" si="2"/>
        <v>0</v>
      </c>
    </row>
    <row r="21" spans="2:29">
      <c r="B21" s="625"/>
      <c r="C21" s="126"/>
      <c r="D21" s="108"/>
      <c r="E21" s="109"/>
      <c r="F21" s="110">
        <v>0</v>
      </c>
      <c r="G21" s="109">
        <f t="shared" si="0"/>
        <v>0</v>
      </c>
      <c r="H21" s="30"/>
      <c r="I21" s="628"/>
      <c r="J21" s="162"/>
      <c r="K21" s="163"/>
      <c r="L21" s="183"/>
      <c r="M21" s="164"/>
      <c r="O21" s="631"/>
      <c r="P21" s="112"/>
      <c r="Q21" s="113"/>
      <c r="R21" s="114"/>
      <c r="S21" s="114"/>
      <c r="T21" s="114">
        <f t="shared" si="1"/>
        <v>0</v>
      </c>
      <c r="V21" s="108"/>
      <c r="W21" s="122"/>
      <c r="Y21" s="126"/>
      <c r="Z21" s="109"/>
      <c r="AB21" s="108"/>
      <c r="AC21" s="122">
        <f t="shared" si="2"/>
        <v>0</v>
      </c>
    </row>
    <row r="22" spans="2:29">
      <c r="B22" s="625"/>
      <c r="C22" s="126"/>
      <c r="D22" s="108"/>
      <c r="E22" s="109"/>
      <c r="F22" s="110">
        <v>0</v>
      </c>
      <c r="G22" s="109">
        <f t="shared" si="0"/>
        <v>0</v>
      </c>
      <c r="H22" s="30"/>
      <c r="I22" s="628"/>
      <c r="J22" s="162"/>
      <c r="K22" s="163"/>
      <c r="L22" s="183"/>
      <c r="M22" s="164"/>
      <c r="O22" s="631"/>
      <c r="P22" s="112"/>
      <c r="Q22" s="113"/>
      <c r="R22" s="114"/>
      <c r="S22" s="114"/>
      <c r="T22" s="114">
        <f t="shared" si="1"/>
        <v>0</v>
      </c>
      <c r="V22" s="108"/>
      <c r="W22" s="122"/>
      <c r="Y22" s="126"/>
      <c r="Z22" s="109"/>
      <c r="AB22" s="108"/>
      <c r="AC22" s="122">
        <f t="shared" si="2"/>
        <v>0</v>
      </c>
    </row>
    <row r="23" spans="2:29">
      <c r="B23" s="625"/>
      <c r="C23" s="126"/>
      <c r="D23" s="108"/>
      <c r="E23" s="109"/>
      <c r="F23" s="110">
        <v>0</v>
      </c>
      <c r="G23" s="109">
        <f t="shared" si="0"/>
        <v>0</v>
      </c>
      <c r="H23" s="30"/>
      <c r="I23" s="628"/>
      <c r="J23" s="162"/>
      <c r="K23" s="163"/>
      <c r="L23" s="183"/>
      <c r="M23" s="164"/>
      <c r="O23" s="631"/>
      <c r="P23" s="112"/>
      <c r="Q23" s="113"/>
      <c r="R23" s="114"/>
      <c r="S23" s="114"/>
      <c r="T23" s="114">
        <f t="shared" si="1"/>
        <v>0</v>
      </c>
      <c r="V23" s="108"/>
      <c r="W23" s="122"/>
      <c r="Y23" s="126"/>
      <c r="Z23" s="109"/>
      <c r="AB23" s="108"/>
      <c r="AC23" s="122">
        <f t="shared" si="2"/>
        <v>0</v>
      </c>
    </row>
    <row r="24" spans="2:29">
      <c r="B24" s="625"/>
      <c r="C24" s="126"/>
      <c r="D24" s="108"/>
      <c r="E24" s="109"/>
      <c r="F24" s="110">
        <v>0</v>
      </c>
      <c r="G24" s="109">
        <f t="shared" si="0"/>
        <v>0</v>
      </c>
      <c r="H24" s="30"/>
      <c r="I24" s="628"/>
      <c r="J24" s="162"/>
      <c r="K24" s="163"/>
      <c r="L24" s="183"/>
      <c r="M24" s="164"/>
      <c r="O24" s="631"/>
      <c r="P24" s="112"/>
      <c r="Q24" s="113"/>
      <c r="R24" s="114"/>
      <c r="S24" s="114"/>
      <c r="T24" s="114">
        <f t="shared" si="1"/>
        <v>0</v>
      </c>
      <c r="V24" s="108"/>
      <c r="W24" s="122"/>
      <c r="Y24" s="126"/>
      <c r="Z24" s="109"/>
      <c r="AB24" s="108"/>
      <c r="AC24" s="122">
        <f t="shared" si="2"/>
        <v>0</v>
      </c>
    </row>
    <row r="25" spans="2:29">
      <c r="B25" s="625"/>
      <c r="C25" s="126"/>
      <c r="D25" s="108"/>
      <c r="E25" s="109"/>
      <c r="F25" s="110">
        <v>0</v>
      </c>
      <c r="G25" s="109">
        <f t="shared" si="0"/>
        <v>0</v>
      </c>
      <c r="H25" s="30"/>
      <c r="I25" s="628"/>
      <c r="J25" s="162"/>
      <c r="K25" s="163"/>
      <c r="L25" s="183"/>
      <c r="M25" s="164"/>
      <c r="O25" s="631"/>
      <c r="P25" s="112"/>
      <c r="Q25" s="113"/>
      <c r="R25" s="114"/>
      <c r="S25" s="114"/>
      <c r="T25" s="114">
        <f t="shared" si="1"/>
        <v>0</v>
      </c>
      <c r="V25" s="108"/>
      <c r="W25" s="122"/>
      <c r="Y25" s="126"/>
      <c r="Z25" s="109"/>
      <c r="AB25" s="108"/>
      <c r="AC25" s="122">
        <f t="shared" si="2"/>
        <v>0</v>
      </c>
    </row>
    <row r="26" spans="2:29">
      <c r="B26" s="625"/>
      <c r="C26" s="126"/>
      <c r="D26" s="108"/>
      <c r="E26" s="109"/>
      <c r="F26" s="110">
        <v>0</v>
      </c>
      <c r="G26" s="109">
        <f t="shared" si="0"/>
        <v>0</v>
      </c>
      <c r="H26" s="30"/>
      <c r="I26" s="628"/>
      <c r="J26" s="162"/>
      <c r="K26" s="163"/>
      <c r="L26" s="183"/>
      <c r="M26" s="164"/>
      <c r="O26" s="631"/>
      <c r="P26" s="112"/>
      <c r="Q26" s="113"/>
      <c r="R26" s="114"/>
      <c r="S26" s="114"/>
      <c r="T26" s="114">
        <f t="shared" si="1"/>
        <v>0</v>
      </c>
      <c r="V26" s="108"/>
      <c r="W26" s="122"/>
      <c r="Y26" s="126"/>
      <c r="Z26" s="109"/>
      <c r="AB26" s="108"/>
      <c r="AC26" s="122">
        <f t="shared" si="2"/>
        <v>0</v>
      </c>
    </row>
    <row r="27" spans="2:29">
      <c r="B27" s="625"/>
      <c r="C27" s="126"/>
      <c r="D27" s="108"/>
      <c r="E27" s="109"/>
      <c r="F27" s="110">
        <v>0</v>
      </c>
      <c r="G27" s="109">
        <f t="shared" si="0"/>
        <v>0</v>
      </c>
      <c r="H27" s="30"/>
      <c r="I27" s="628"/>
      <c r="J27" s="162"/>
      <c r="K27" s="163"/>
      <c r="L27" s="183"/>
      <c r="M27" s="164"/>
      <c r="O27" s="631"/>
      <c r="P27" s="112"/>
      <c r="Q27" s="113"/>
      <c r="R27" s="114"/>
      <c r="S27" s="114"/>
      <c r="T27" s="114">
        <f t="shared" si="1"/>
        <v>0</v>
      </c>
      <c r="V27" s="108"/>
      <c r="W27" s="122"/>
      <c r="Y27" s="126"/>
      <c r="Z27" s="109"/>
      <c r="AB27" s="108"/>
      <c r="AC27" s="122">
        <f t="shared" si="2"/>
        <v>0</v>
      </c>
    </row>
    <row r="28" spans="2:29">
      <c r="B28" s="625"/>
      <c r="C28" s="126"/>
      <c r="D28" s="108"/>
      <c r="E28" s="109"/>
      <c r="F28" s="110">
        <v>0</v>
      </c>
      <c r="G28" s="109">
        <f t="shared" si="0"/>
        <v>0</v>
      </c>
      <c r="H28" s="30"/>
      <c r="I28" s="628"/>
      <c r="J28" s="162"/>
      <c r="K28" s="163"/>
      <c r="L28" s="183"/>
      <c r="M28" s="164"/>
      <c r="O28" s="631"/>
      <c r="P28" s="112"/>
      <c r="Q28" s="113"/>
      <c r="R28" s="114"/>
      <c r="S28" s="114"/>
      <c r="T28" s="114">
        <f t="shared" si="1"/>
        <v>0</v>
      </c>
      <c r="V28" s="108"/>
      <c r="W28" s="122"/>
      <c r="Y28" s="126"/>
      <c r="Z28" s="109"/>
      <c r="AB28" s="108"/>
      <c r="AC28" s="122">
        <f t="shared" si="2"/>
        <v>0</v>
      </c>
    </row>
    <row r="29" spans="2:29">
      <c r="B29" s="625"/>
      <c r="C29" s="126"/>
      <c r="D29" s="108"/>
      <c r="E29" s="109"/>
      <c r="F29" s="110">
        <v>0</v>
      </c>
      <c r="G29" s="109">
        <f t="shared" si="0"/>
        <v>0</v>
      </c>
      <c r="H29" s="30"/>
      <c r="I29" s="628"/>
      <c r="J29" s="162"/>
      <c r="K29" s="163"/>
      <c r="L29" s="183"/>
      <c r="M29" s="164"/>
      <c r="O29" s="631"/>
      <c r="P29" s="112"/>
      <c r="Q29" s="113"/>
      <c r="R29" s="114"/>
      <c r="S29" s="114"/>
      <c r="T29" s="114">
        <f t="shared" si="1"/>
        <v>0</v>
      </c>
      <c r="V29" s="108"/>
      <c r="W29" s="122"/>
      <c r="Y29" s="126"/>
      <c r="Z29" s="109"/>
      <c r="AB29" s="108"/>
      <c r="AC29" s="122">
        <f t="shared" si="2"/>
        <v>0</v>
      </c>
    </row>
    <row r="30" spans="2:29">
      <c r="B30" s="625"/>
      <c r="C30" s="126"/>
      <c r="D30" s="108"/>
      <c r="E30" s="109"/>
      <c r="F30" s="110">
        <v>0</v>
      </c>
      <c r="G30" s="109">
        <f t="shared" si="0"/>
        <v>0</v>
      </c>
      <c r="H30" s="30"/>
      <c r="I30" s="628"/>
      <c r="J30" s="162"/>
      <c r="K30" s="163"/>
      <c r="L30" s="183"/>
      <c r="M30" s="164"/>
      <c r="O30" s="631"/>
      <c r="P30" s="112"/>
      <c r="Q30" s="113"/>
      <c r="R30" s="114"/>
      <c r="S30" s="114"/>
      <c r="T30" s="114">
        <f t="shared" si="1"/>
        <v>0</v>
      </c>
      <c r="V30" s="108"/>
      <c r="W30" s="122"/>
      <c r="Y30" s="126"/>
      <c r="Z30" s="109"/>
      <c r="AB30" s="108"/>
      <c r="AC30" s="122">
        <f t="shared" si="2"/>
        <v>0</v>
      </c>
    </row>
    <row r="31" spans="2:29">
      <c r="B31" s="625"/>
      <c r="C31" s="126"/>
      <c r="D31" s="108"/>
      <c r="E31" s="109"/>
      <c r="F31" s="110">
        <v>0</v>
      </c>
      <c r="G31" s="109">
        <f t="shared" si="0"/>
        <v>0</v>
      </c>
      <c r="H31" s="30"/>
      <c r="I31" s="628"/>
      <c r="J31" s="162"/>
      <c r="K31" s="163"/>
      <c r="L31" s="183"/>
      <c r="M31" s="164"/>
      <c r="O31" s="631"/>
      <c r="P31" s="112"/>
      <c r="Q31" s="113"/>
      <c r="R31" s="114"/>
      <c r="S31" s="114"/>
      <c r="T31" s="114">
        <f t="shared" si="1"/>
        <v>0</v>
      </c>
      <c r="V31" s="108"/>
      <c r="W31" s="122"/>
      <c r="Y31" s="126"/>
      <c r="Z31" s="109"/>
      <c r="AB31" s="108"/>
      <c r="AC31" s="122">
        <f t="shared" si="2"/>
        <v>0</v>
      </c>
    </row>
    <row r="32" spans="2:29">
      <c r="B32" s="625"/>
      <c r="C32" s="126"/>
      <c r="D32" s="108"/>
      <c r="E32" s="109"/>
      <c r="F32" s="110">
        <v>0</v>
      </c>
      <c r="G32" s="109">
        <f t="shared" si="0"/>
        <v>0</v>
      </c>
      <c r="H32" s="30"/>
      <c r="I32" s="628"/>
      <c r="J32" s="167"/>
      <c r="K32" s="167"/>
      <c r="L32" s="164"/>
      <c r="M32" s="164"/>
      <c r="O32" s="631"/>
      <c r="P32" s="112"/>
      <c r="Q32" s="113"/>
      <c r="R32" s="114"/>
      <c r="S32" s="114"/>
      <c r="T32" s="114">
        <f t="shared" si="1"/>
        <v>0</v>
      </c>
      <c r="V32" s="108"/>
      <c r="W32" s="122"/>
      <c r="Y32" s="126"/>
      <c r="Z32" s="109"/>
      <c r="AB32" s="108"/>
      <c r="AC32" s="122">
        <f t="shared" si="2"/>
        <v>0</v>
      </c>
    </row>
    <row r="33" spans="2:29">
      <c r="B33" s="625"/>
      <c r="C33" s="126"/>
      <c r="D33" s="108"/>
      <c r="E33" s="109"/>
      <c r="F33" s="110">
        <v>0</v>
      </c>
      <c r="G33" s="109">
        <f t="shared" si="0"/>
        <v>0</v>
      </c>
      <c r="H33" s="30"/>
      <c r="I33" s="628"/>
      <c r="J33" s="167"/>
      <c r="K33" s="167"/>
      <c r="L33" s="164"/>
      <c r="M33" s="164"/>
      <c r="O33" s="631"/>
      <c r="P33" s="112"/>
      <c r="Q33" s="113"/>
      <c r="R33" s="114"/>
      <c r="S33" s="114"/>
      <c r="T33" s="114">
        <f t="shared" si="1"/>
        <v>0</v>
      </c>
      <c r="V33" s="108"/>
      <c r="W33" s="122"/>
      <c r="Y33" s="126"/>
      <c r="Z33" s="109"/>
      <c r="AB33" s="108"/>
      <c r="AC33" s="122">
        <f t="shared" si="2"/>
        <v>0</v>
      </c>
    </row>
    <row r="34" spans="2:29">
      <c r="B34" s="625"/>
      <c r="C34" s="126"/>
      <c r="D34" s="108"/>
      <c r="E34" s="109"/>
      <c r="F34" s="110">
        <v>0</v>
      </c>
      <c r="G34" s="109">
        <f t="shared" si="0"/>
        <v>0</v>
      </c>
      <c r="H34" s="30"/>
      <c r="I34" s="628"/>
      <c r="J34" s="167"/>
      <c r="K34" s="167"/>
      <c r="L34" s="164"/>
      <c r="M34" s="164"/>
      <c r="O34" s="631"/>
      <c r="P34" s="112"/>
      <c r="Q34" s="113"/>
      <c r="R34" s="114"/>
      <c r="S34" s="114"/>
      <c r="T34" s="114">
        <f t="shared" si="1"/>
        <v>0</v>
      </c>
      <c r="V34" s="108"/>
      <c r="W34" s="122"/>
      <c r="Y34" s="126"/>
      <c r="Z34" s="109"/>
      <c r="AB34" s="108"/>
      <c r="AC34" s="122">
        <f t="shared" si="2"/>
        <v>0</v>
      </c>
    </row>
    <row r="35" spans="2:29">
      <c r="B35" s="625"/>
      <c r="C35" s="126"/>
      <c r="D35" s="108"/>
      <c r="E35" s="109"/>
      <c r="F35" s="110">
        <v>0</v>
      </c>
      <c r="G35" s="109">
        <f t="shared" si="0"/>
        <v>0</v>
      </c>
      <c r="H35" s="30"/>
      <c r="I35" s="629"/>
      <c r="J35" s="168"/>
      <c r="K35" s="169"/>
      <c r="L35" s="185"/>
      <c r="M35" s="164"/>
      <c r="O35" s="632"/>
      <c r="P35" s="130"/>
      <c r="Q35" s="131"/>
      <c r="R35" s="132"/>
      <c r="S35" s="133"/>
      <c r="T35" s="114">
        <f t="shared" si="1"/>
        <v>0</v>
      </c>
      <c r="V35" s="108"/>
      <c r="W35" s="122"/>
      <c r="Y35" s="126"/>
      <c r="Z35" s="109"/>
      <c r="AB35" s="108"/>
      <c r="AC35" s="122">
        <f t="shared" si="2"/>
        <v>0</v>
      </c>
    </row>
    <row r="36" spans="2:29">
      <c r="B36" s="626"/>
      <c r="C36" s="126"/>
      <c r="D36" s="108"/>
      <c r="E36" s="109"/>
      <c r="F36" s="110">
        <v>0</v>
      </c>
      <c r="G36" s="109">
        <f t="shared" si="0"/>
        <v>0</v>
      </c>
      <c r="H36" s="30"/>
      <c r="R36" s="134"/>
      <c r="V36" s="108"/>
      <c r="W36" s="122"/>
      <c r="Y36" s="126"/>
      <c r="Z36" s="109"/>
      <c r="AB36" s="108"/>
      <c r="AC36" s="122">
        <f t="shared" si="2"/>
        <v>0</v>
      </c>
    </row>
    <row r="37" spans="2:29">
      <c r="B37" s="115" t="s">
        <v>26</v>
      </c>
      <c r="C37" s="134"/>
      <c r="D37" s="135">
        <f>SUM(D9:D36)</f>
        <v>37</v>
      </c>
      <c r="E37" s="136">
        <f>G37/D37</f>
        <v>13.333513513535134</v>
      </c>
      <c r="F37" s="137"/>
      <c r="G37" s="138">
        <f>SUM(G9:G36)</f>
        <v>493.34000000079999</v>
      </c>
      <c r="V37" s="108"/>
      <c r="W37" s="122"/>
      <c r="Y37" s="126"/>
      <c r="Z37" s="109"/>
      <c r="AB37" s="108"/>
      <c r="AC37" s="122">
        <f>(T36)</f>
        <v>0</v>
      </c>
    </row>
    <row r="38" spans="2:29">
      <c r="E38" s="139" t="s">
        <v>27</v>
      </c>
      <c r="W38" s="140">
        <f>SUM(W5:W37)</f>
        <v>121.19000000000001</v>
      </c>
      <c r="Z38" s="140">
        <f>SUM(Z5:Z37)</f>
        <v>14.87</v>
      </c>
    </row>
  </sheetData>
  <mergeCells count="10">
    <mergeCell ref="AB2:AC2"/>
    <mergeCell ref="V3:W3"/>
    <mergeCell ref="Y3:Z3"/>
    <mergeCell ref="AB3:AC3"/>
    <mergeCell ref="B4:B36"/>
    <mergeCell ref="I4:I35"/>
    <mergeCell ref="O4:O35"/>
    <mergeCell ref="B2:C2"/>
    <mergeCell ref="D2:G2"/>
    <mergeCell ref="C8:D8"/>
  </mergeCells>
  <hyperlinks>
    <hyperlink ref="B3" location="CARTEIRA!A1" display="CARTEIRA!A1" xr:uid="{00000000-0004-0000-0500-000000000000}"/>
    <hyperlink ref="V3:W3" location="DIVIDENDO!A1" display="DIVIDENDO" xr:uid="{00000000-0004-0000-0500-000001000000}"/>
  </hyperlink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8EA9DB"/>
  </sheetPr>
  <dimension ref="A2:AE38"/>
  <sheetViews>
    <sheetView zoomScale="82" zoomScaleNormal="82" workbookViewId="0">
      <selection activeCell="B3" sqref="B3"/>
    </sheetView>
  </sheetViews>
  <sheetFormatPr defaultColWidth="0" defaultRowHeight="15"/>
  <cols>
    <col min="1" max="1" width="1.28515625" style="104" customWidth="1"/>
    <col min="2" max="2" width="7.42578125" style="104" bestFit="1" customWidth="1"/>
    <col min="3" max="3" width="13.28515625" style="104" customWidth="1"/>
    <col min="4" max="4" width="8.140625" style="104" bestFit="1" customWidth="1"/>
    <col min="5" max="5" width="13.5703125" style="104" bestFit="1" customWidth="1"/>
    <col min="6" max="6" width="9.7109375" style="104" bestFit="1" customWidth="1"/>
    <col min="7" max="7" width="10.5703125" style="104" bestFit="1" customWidth="1"/>
    <col min="8" max="8" width="1.7109375" style="104" customWidth="1"/>
    <col min="9" max="9" width="9" style="104" bestFit="1" customWidth="1"/>
    <col min="10" max="10" width="11.140625" style="104" customWidth="1"/>
    <col min="11" max="11" width="8.140625" style="104" bestFit="1" customWidth="1"/>
    <col min="12" max="12" width="9.7109375" style="104" customWidth="1"/>
    <col min="13" max="13" width="12.140625" style="104" bestFit="1" customWidth="1"/>
    <col min="14" max="14" width="1.28515625" style="104" customWidth="1"/>
    <col min="15" max="16" width="7.42578125" style="104" bestFit="1" customWidth="1"/>
    <col min="17" max="17" width="8.140625" style="104" bestFit="1" customWidth="1"/>
    <col min="18" max="18" width="7.42578125" style="104" bestFit="1" customWidth="1"/>
    <col min="19" max="19" width="10.28515625" style="104" bestFit="1" customWidth="1"/>
    <col min="20" max="20" width="8.85546875" style="104" bestFit="1" customWidth="1"/>
    <col min="21" max="21" width="2.42578125" style="104" customWidth="1"/>
    <col min="22" max="22" width="11.7109375" style="104" bestFit="1" customWidth="1"/>
    <col min="23" max="23" width="9.7109375" style="104" customWidth="1"/>
    <col min="24" max="24" width="1.42578125" style="104" customWidth="1"/>
    <col min="25" max="25" width="7.85546875" style="104" customWidth="1"/>
    <col min="26" max="26" width="9.85546875" style="104" customWidth="1"/>
    <col min="27" max="28" width="9.42578125" style="104" bestFit="1" customWidth="1"/>
    <col min="29" max="29" width="9.7109375" style="104" customWidth="1"/>
    <col min="30" max="30" width="9.140625" style="104" customWidth="1"/>
    <col min="31" max="31" width="0" style="104" hidden="1" customWidth="1"/>
    <col min="32" max="16384" width="9.140625" style="104" hidden="1"/>
  </cols>
  <sheetData>
    <row r="2" spans="2:30">
      <c r="B2" s="643">
        <v>7628528000159</v>
      </c>
      <c r="C2" s="644"/>
      <c r="D2" s="617" t="s">
        <v>43</v>
      </c>
      <c r="E2" s="618"/>
      <c r="F2" s="618"/>
      <c r="G2" s="618"/>
      <c r="M2" s="105" t="s">
        <v>2</v>
      </c>
      <c r="S2" s="30" t="s">
        <v>3</v>
      </c>
      <c r="T2" s="32" t="s">
        <v>4</v>
      </c>
      <c r="AB2" s="620" t="s">
        <v>5</v>
      </c>
      <c r="AC2" s="620"/>
    </row>
    <row r="3" spans="2:30" ht="27.75">
      <c r="B3" s="44" t="s">
        <v>44</v>
      </c>
      <c r="C3" s="331" t="s">
        <v>7</v>
      </c>
      <c r="D3" s="331" t="s">
        <v>8</v>
      </c>
      <c r="E3" s="331" t="s">
        <v>9</v>
      </c>
      <c r="F3" s="331" t="s">
        <v>10</v>
      </c>
      <c r="G3" s="330" t="s">
        <v>11</v>
      </c>
      <c r="I3" s="44" t="str">
        <f>(B3)</f>
        <v>AGRO3</v>
      </c>
      <c r="J3" s="331" t="s">
        <v>7</v>
      </c>
      <c r="K3" s="331" t="s">
        <v>8</v>
      </c>
      <c r="L3" s="331" t="s">
        <v>9</v>
      </c>
      <c r="M3" s="331" t="s">
        <v>12</v>
      </c>
      <c r="O3" s="44" t="str">
        <f>(B3)</f>
        <v>AGRO3</v>
      </c>
      <c r="P3" s="330" t="s">
        <v>13</v>
      </c>
      <c r="Q3" s="331" t="s">
        <v>8</v>
      </c>
      <c r="R3" s="330" t="s">
        <v>14</v>
      </c>
      <c r="S3" s="331" t="s">
        <v>15</v>
      </c>
      <c r="T3" s="331" t="s">
        <v>16</v>
      </c>
      <c r="V3" s="621" t="s">
        <v>17</v>
      </c>
      <c r="W3" s="621"/>
      <c r="Y3" s="622" t="s">
        <v>18</v>
      </c>
      <c r="Z3" s="622"/>
      <c r="AA3" s="106" t="s">
        <v>19</v>
      </c>
      <c r="AB3" s="623" t="s">
        <v>20</v>
      </c>
      <c r="AC3" s="623"/>
    </row>
    <row r="4" spans="2:30">
      <c r="B4" s="624" t="s">
        <v>21</v>
      </c>
      <c r="C4" s="107">
        <v>44167</v>
      </c>
      <c r="D4" s="108">
        <v>1</v>
      </c>
      <c r="E4" s="109">
        <v>26.84</v>
      </c>
      <c r="F4" s="110">
        <v>0</v>
      </c>
      <c r="G4" s="109">
        <f>(E4+F4)*D4</f>
        <v>26.84</v>
      </c>
      <c r="H4" s="30"/>
      <c r="I4" s="627" t="s">
        <v>2</v>
      </c>
      <c r="J4" s="397">
        <v>2020</v>
      </c>
      <c r="K4" s="389">
        <v>1</v>
      </c>
      <c r="L4" s="389">
        <v>26.84</v>
      </c>
      <c r="M4" s="391">
        <v>26.84</v>
      </c>
      <c r="O4" s="630" t="s">
        <v>4</v>
      </c>
      <c r="P4" s="112"/>
      <c r="Q4" s="113"/>
      <c r="R4" s="114"/>
      <c r="S4" s="114"/>
      <c r="T4" s="114">
        <f>(R4*Q4)+S4</f>
        <v>0</v>
      </c>
      <c r="V4" s="108" t="s">
        <v>22</v>
      </c>
      <c r="W4" s="108" t="s">
        <v>23</v>
      </c>
      <c r="Y4" s="108" t="s">
        <v>22</v>
      </c>
      <c r="Z4" s="108" t="s">
        <v>23</v>
      </c>
      <c r="AA4" s="32" t="s">
        <v>24</v>
      </c>
      <c r="AB4" s="108" t="s">
        <v>25</v>
      </c>
      <c r="AC4" s="108" t="s">
        <v>23</v>
      </c>
      <c r="AD4" s="115"/>
    </row>
    <row r="5" spans="2:30">
      <c r="B5" s="625"/>
      <c r="C5" s="107">
        <v>44246</v>
      </c>
      <c r="D5" s="108">
        <v>1</v>
      </c>
      <c r="E5" s="109">
        <v>22.7</v>
      </c>
      <c r="F5" s="110">
        <v>0</v>
      </c>
      <c r="G5" s="109">
        <f t="shared" ref="G5:G36" si="0">(E5+F5)*D5</f>
        <v>22.7</v>
      </c>
      <c r="H5" s="30"/>
      <c r="I5" s="628"/>
      <c r="J5" s="397">
        <v>2021</v>
      </c>
      <c r="K5" s="389">
        <v>4</v>
      </c>
      <c r="L5" s="389">
        <v>23.56</v>
      </c>
      <c r="M5" s="391">
        <v>94.22</v>
      </c>
      <c r="O5" s="631"/>
      <c r="P5" s="118"/>
      <c r="Q5" s="119"/>
      <c r="R5" s="120"/>
      <c r="S5" s="120"/>
      <c r="T5" s="114">
        <f t="shared" ref="T5:T35" si="1">(R5*Q5)+S5</f>
        <v>0</v>
      </c>
      <c r="V5" s="121">
        <v>44510</v>
      </c>
      <c r="W5" s="122">
        <v>10.48</v>
      </c>
      <c r="Y5" s="121"/>
      <c r="Z5" s="109"/>
      <c r="AA5" s="32"/>
      <c r="AB5" s="121"/>
      <c r="AC5" s="122">
        <f>(T4)</f>
        <v>0</v>
      </c>
    </row>
    <row r="6" spans="2:30">
      <c r="B6" s="625"/>
      <c r="C6" s="107">
        <v>44265</v>
      </c>
      <c r="D6" s="108">
        <v>2</v>
      </c>
      <c r="E6" s="109">
        <v>22.34</v>
      </c>
      <c r="F6" s="110">
        <v>0</v>
      </c>
      <c r="G6" s="109">
        <f t="shared" si="0"/>
        <v>44.68</v>
      </c>
      <c r="H6" s="30"/>
      <c r="I6" s="628"/>
      <c r="J6" s="123"/>
      <c r="K6" s="124"/>
      <c r="L6" s="124"/>
      <c r="M6" s="111"/>
      <c r="O6" s="631"/>
      <c r="P6" s="112"/>
      <c r="Q6" s="113"/>
      <c r="R6" s="114"/>
      <c r="S6" s="114"/>
      <c r="T6" s="114">
        <f t="shared" si="1"/>
        <v>0</v>
      </c>
      <c r="V6" s="393">
        <v>10.48</v>
      </c>
      <c r="W6" s="372"/>
      <c r="Y6" s="121"/>
      <c r="Z6" s="109"/>
      <c r="AA6" s="32"/>
      <c r="AB6" s="125"/>
      <c r="AC6" s="122">
        <f t="shared" ref="AC6:AC36" si="2">(T5)</f>
        <v>0</v>
      </c>
    </row>
    <row r="7" spans="2:30">
      <c r="B7" s="625"/>
      <c r="C7" s="107"/>
      <c r="D7" s="108"/>
      <c r="E7" s="109"/>
      <c r="F7" s="110">
        <v>0</v>
      </c>
      <c r="G7" s="109">
        <f t="shared" si="0"/>
        <v>0</v>
      </c>
      <c r="H7" s="30"/>
      <c r="I7" s="628"/>
      <c r="J7" s="123"/>
      <c r="K7" s="124"/>
      <c r="L7" s="124"/>
      <c r="M7" s="111"/>
      <c r="O7" s="631"/>
      <c r="P7" s="112"/>
      <c r="Q7" s="113"/>
      <c r="R7" s="114"/>
      <c r="S7" s="114"/>
      <c r="T7" s="114">
        <f t="shared" si="1"/>
        <v>0</v>
      </c>
      <c r="V7" s="121">
        <v>44680</v>
      </c>
      <c r="W7" s="122">
        <v>8.06</v>
      </c>
      <c r="Y7" s="126"/>
      <c r="Z7" s="109"/>
      <c r="AB7" s="108"/>
      <c r="AC7" s="122">
        <f t="shared" si="2"/>
        <v>0</v>
      </c>
    </row>
    <row r="8" spans="2:30">
      <c r="B8" s="625"/>
      <c r="C8" s="107"/>
      <c r="D8" s="108"/>
      <c r="E8" s="109"/>
      <c r="F8" s="110">
        <v>0</v>
      </c>
      <c r="G8" s="109">
        <f t="shared" si="0"/>
        <v>0</v>
      </c>
      <c r="H8" s="30"/>
      <c r="I8" s="628"/>
      <c r="J8" s="116"/>
      <c r="K8" s="117"/>
      <c r="L8" s="117"/>
      <c r="M8" s="111"/>
      <c r="O8" s="631"/>
      <c r="P8" s="112"/>
      <c r="Q8" s="113"/>
      <c r="R8" s="114"/>
      <c r="S8" s="114"/>
      <c r="T8" s="114">
        <f t="shared" si="1"/>
        <v>0</v>
      </c>
      <c r="V8" s="121">
        <v>44881</v>
      </c>
      <c r="W8" s="122">
        <v>12.95</v>
      </c>
      <c r="Y8" s="126"/>
      <c r="Z8" s="109"/>
      <c r="AB8" s="108"/>
      <c r="AC8" s="122">
        <f t="shared" si="2"/>
        <v>0</v>
      </c>
    </row>
    <row r="9" spans="2:30">
      <c r="B9" s="625"/>
      <c r="C9" s="107"/>
      <c r="D9" s="108"/>
      <c r="E9" s="109"/>
      <c r="F9" s="110">
        <v>0</v>
      </c>
      <c r="G9" s="109">
        <f t="shared" si="0"/>
        <v>0</v>
      </c>
      <c r="H9" s="30"/>
      <c r="I9" s="628"/>
      <c r="J9" s="123"/>
      <c r="K9" s="124"/>
      <c r="L9" s="124"/>
      <c r="M9" s="111"/>
      <c r="O9" s="631"/>
      <c r="P9" s="112"/>
      <c r="Q9" s="113"/>
      <c r="R9" s="114"/>
      <c r="S9" s="114"/>
      <c r="T9" s="114">
        <f t="shared" si="1"/>
        <v>0</v>
      </c>
      <c r="V9" s="205">
        <f>SUM(W7:W8)</f>
        <v>21.009999999999998</v>
      </c>
      <c r="W9" s="159"/>
      <c r="Y9" s="126"/>
      <c r="Z9" s="109"/>
      <c r="AB9" s="108"/>
      <c r="AC9" s="122">
        <f t="shared" si="2"/>
        <v>0</v>
      </c>
    </row>
    <row r="10" spans="2:30">
      <c r="B10" s="625"/>
      <c r="C10" s="107"/>
      <c r="D10" s="108"/>
      <c r="E10" s="109"/>
      <c r="F10" s="110">
        <v>0</v>
      </c>
      <c r="G10" s="109">
        <f t="shared" si="0"/>
        <v>0</v>
      </c>
      <c r="H10" s="30"/>
      <c r="I10" s="628"/>
      <c r="J10" s="123"/>
      <c r="K10" s="124"/>
      <c r="L10" s="124"/>
      <c r="M10" s="111"/>
      <c r="O10" s="631"/>
      <c r="P10" s="112"/>
      <c r="Q10" s="113"/>
      <c r="R10" s="114"/>
      <c r="S10" s="114"/>
      <c r="T10" s="114">
        <f t="shared" si="1"/>
        <v>0</v>
      </c>
      <c r="V10" s="121">
        <v>45254</v>
      </c>
      <c r="W10" s="122">
        <v>12.84</v>
      </c>
      <c r="Y10" s="126"/>
      <c r="Z10" s="109"/>
      <c r="AB10" s="108"/>
      <c r="AC10" s="122">
        <f t="shared" si="2"/>
        <v>0</v>
      </c>
    </row>
    <row r="11" spans="2:30">
      <c r="B11" s="625"/>
      <c r="C11" s="126"/>
      <c r="D11" s="126"/>
      <c r="E11" s="126"/>
      <c r="F11" s="110">
        <v>0</v>
      </c>
      <c r="G11" s="109">
        <f t="shared" si="0"/>
        <v>0</v>
      </c>
      <c r="H11" s="30"/>
      <c r="I11" s="628"/>
      <c r="J11" s="123"/>
      <c r="K11" s="124"/>
      <c r="L11" s="124"/>
      <c r="M11" s="111"/>
      <c r="O11" s="631"/>
      <c r="P11" s="112"/>
      <c r="Q11" s="113"/>
      <c r="R11" s="114"/>
      <c r="S11" s="114"/>
      <c r="T11" s="114">
        <f t="shared" si="1"/>
        <v>0</v>
      </c>
      <c r="V11" s="108"/>
      <c r="W11" s="122"/>
      <c r="Y11" s="126"/>
      <c r="Z11" s="109"/>
      <c r="AB11" s="108"/>
      <c r="AC11" s="122">
        <f t="shared" si="2"/>
        <v>0</v>
      </c>
    </row>
    <row r="12" spans="2:30">
      <c r="B12" s="625"/>
      <c r="C12" s="126"/>
      <c r="D12" s="126"/>
      <c r="E12" s="126"/>
      <c r="F12" s="110">
        <v>0</v>
      </c>
      <c r="G12" s="109">
        <f t="shared" si="0"/>
        <v>0</v>
      </c>
      <c r="H12" s="30"/>
      <c r="I12" s="628"/>
      <c r="J12" s="123"/>
      <c r="K12" s="124"/>
      <c r="L12" s="124"/>
      <c r="M12" s="111"/>
      <c r="O12" s="631"/>
      <c r="P12" s="112"/>
      <c r="Q12" s="113"/>
      <c r="R12" s="114"/>
      <c r="S12" s="114"/>
      <c r="T12" s="114">
        <f t="shared" si="1"/>
        <v>0</v>
      </c>
      <c r="V12" s="108"/>
      <c r="W12" s="122"/>
      <c r="Y12" s="126"/>
      <c r="Z12" s="109"/>
      <c r="AB12" s="108"/>
      <c r="AC12" s="122">
        <f t="shared" si="2"/>
        <v>0</v>
      </c>
    </row>
    <row r="13" spans="2:30">
      <c r="B13" s="625"/>
      <c r="C13" s="126"/>
      <c r="D13" s="126"/>
      <c r="E13" s="126"/>
      <c r="F13" s="110">
        <v>0</v>
      </c>
      <c r="G13" s="109">
        <f t="shared" si="0"/>
        <v>0</v>
      </c>
      <c r="H13" s="30"/>
      <c r="I13" s="628"/>
      <c r="J13" s="123"/>
      <c r="K13" s="124"/>
      <c r="L13" s="124"/>
      <c r="M13" s="111"/>
      <c r="O13" s="631"/>
      <c r="P13" s="112"/>
      <c r="Q13" s="113"/>
      <c r="R13" s="114"/>
      <c r="S13" s="114"/>
      <c r="T13" s="114">
        <f t="shared" si="1"/>
        <v>0</v>
      </c>
      <c r="V13" s="108"/>
      <c r="W13" s="122"/>
      <c r="Y13" s="126"/>
      <c r="Z13" s="109"/>
      <c r="AB13" s="108"/>
      <c r="AC13" s="122">
        <f t="shared" si="2"/>
        <v>0</v>
      </c>
    </row>
    <row r="14" spans="2:30">
      <c r="B14" s="625"/>
      <c r="C14" s="126"/>
      <c r="D14" s="126"/>
      <c r="E14" s="126"/>
      <c r="F14" s="110">
        <v>0</v>
      </c>
      <c r="G14" s="109">
        <f t="shared" si="0"/>
        <v>0</v>
      </c>
      <c r="H14" s="30"/>
      <c r="I14" s="628"/>
      <c r="J14" s="123"/>
      <c r="K14" s="124"/>
      <c r="L14" s="124"/>
      <c r="M14" s="111"/>
      <c r="O14" s="631"/>
      <c r="P14" s="112"/>
      <c r="Q14" s="113"/>
      <c r="R14" s="114"/>
      <c r="S14" s="114"/>
      <c r="T14" s="114">
        <f t="shared" si="1"/>
        <v>0</v>
      </c>
      <c r="V14" s="108"/>
      <c r="W14" s="122"/>
      <c r="Y14" s="126"/>
      <c r="Z14" s="109"/>
      <c r="AB14" s="108"/>
      <c r="AC14" s="122">
        <f t="shared" si="2"/>
        <v>0</v>
      </c>
    </row>
    <row r="15" spans="2:30">
      <c r="B15" s="625"/>
      <c r="C15" s="126"/>
      <c r="D15" s="126"/>
      <c r="E15" s="126"/>
      <c r="F15" s="110">
        <v>0</v>
      </c>
      <c r="G15" s="109">
        <f t="shared" si="0"/>
        <v>0</v>
      </c>
      <c r="H15" s="30"/>
      <c r="I15" s="628"/>
      <c r="J15" s="123"/>
      <c r="K15" s="124"/>
      <c r="L15" s="124"/>
      <c r="M15" s="111"/>
      <c r="O15" s="631"/>
      <c r="P15" s="112"/>
      <c r="Q15" s="113"/>
      <c r="R15" s="114"/>
      <c r="S15" s="114"/>
      <c r="T15" s="114">
        <f t="shared" si="1"/>
        <v>0</v>
      </c>
      <c r="V15" s="108"/>
      <c r="W15" s="122"/>
      <c r="Y15" s="126"/>
      <c r="Z15" s="109"/>
      <c r="AB15" s="108"/>
      <c r="AC15" s="122">
        <f t="shared" si="2"/>
        <v>0</v>
      </c>
    </row>
    <row r="16" spans="2:30">
      <c r="B16" s="625"/>
      <c r="C16" s="126"/>
      <c r="D16" s="126"/>
      <c r="E16" s="126"/>
      <c r="F16" s="110">
        <v>0</v>
      </c>
      <c r="G16" s="109">
        <f t="shared" si="0"/>
        <v>0</v>
      </c>
      <c r="H16" s="30"/>
      <c r="I16" s="628"/>
      <c r="J16" s="123"/>
      <c r="K16" s="124"/>
      <c r="L16" s="124"/>
      <c r="M16" s="111"/>
      <c r="O16" s="631"/>
      <c r="P16" s="112"/>
      <c r="Q16" s="113"/>
      <c r="R16" s="114"/>
      <c r="S16" s="114"/>
      <c r="T16" s="114">
        <f t="shared" si="1"/>
        <v>0</v>
      </c>
      <c r="V16" s="108"/>
      <c r="W16" s="122"/>
      <c r="Y16" s="126"/>
      <c r="Z16" s="109"/>
      <c r="AB16" s="108"/>
      <c r="AC16" s="122">
        <f t="shared" si="2"/>
        <v>0</v>
      </c>
    </row>
    <row r="17" spans="2:29">
      <c r="B17" s="625"/>
      <c r="C17" s="126"/>
      <c r="D17" s="126"/>
      <c r="E17" s="126"/>
      <c r="F17" s="110">
        <v>0</v>
      </c>
      <c r="G17" s="109">
        <f t="shared" si="0"/>
        <v>0</v>
      </c>
      <c r="H17" s="30"/>
      <c r="I17" s="628"/>
      <c r="J17" s="123"/>
      <c r="K17" s="124"/>
      <c r="L17" s="124"/>
      <c r="M17" s="111"/>
      <c r="O17" s="631"/>
      <c r="P17" s="112"/>
      <c r="Q17" s="113"/>
      <c r="R17" s="114"/>
      <c r="S17" s="114"/>
      <c r="T17" s="114">
        <f t="shared" si="1"/>
        <v>0</v>
      </c>
      <c r="V17" s="108"/>
      <c r="W17" s="122"/>
      <c r="Y17" s="126"/>
      <c r="Z17" s="109"/>
      <c r="AB17" s="108"/>
      <c r="AC17" s="122">
        <f t="shared" si="2"/>
        <v>0</v>
      </c>
    </row>
    <row r="18" spans="2:29">
      <c r="B18" s="625"/>
      <c r="C18" s="126"/>
      <c r="D18" s="126"/>
      <c r="E18" s="126"/>
      <c r="F18" s="110">
        <v>0</v>
      </c>
      <c r="G18" s="109">
        <f t="shared" si="0"/>
        <v>0</v>
      </c>
      <c r="H18" s="30"/>
      <c r="I18" s="628"/>
      <c r="J18" s="123"/>
      <c r="K18" s="124"/>
      <c r="L18" s="124"/>
      <c r="M18" s="111"/>
      <c r="O18" s="631"/>
      <c r="P18" s="112"/>
      <c r="Q18" s="113"/>
      <c r="R18" s="114"/>
      <c r="S18" s="114"/>
      <c r="T18" s="114">
        <f t="shared" si="1"/>
        <v>0</v>
      </c>
      <c r="V18" s="108"/>
      <c r="W18" s="122"/>
      <c r="Y18" s="126"/>
      <c r="Z18" s="109"/>
      <c r="AB18" s="108"/>
      <c r="AC18" s="122">
        <f t="shared" si="2"/>
        <v>0</v>
      </c>
    </row>
    <row r="19" spans="2:29">
      <c r="B19" s="625"/>
      <c r="C19" s="126"/>
      <c r="D19" s="126"/>
      <c r="E19" s="126"/>
      <c r="F19" s="110">
        <v>0</v>
      </c>
      <c r="G19" s="109">
        <f t="shared" si="0"/>
        <v>0</v>
      </c>
      <c r="H19" s="30"/>
      <c r="I19" s="628"/>
      <c r="J19" s="123"/>
      <c r="K19" s="124"/>
      <c r="L19" s="124"/>
      <c r="M19" s="111"/>
      <c r="O19" s="631"/>
      <c r="P19" s="112"/>
      <c r="Q19" s="113"/>
      <c r="R19" s="114"/>
      <c r="S19" s="114"/>
      <c r="T19" s="114">
        <f t="shared" si="1"/>
        <v>0</v>
      </c>
      <c r="V19" s="108"/>
      <c r="W19" s="122"/>
      <c r="Y19" s="126"/>
      <c r="Z19" s="109"/>
      <c r="AB19" s="108"/>
      <c r="AC19" s="122">
        <f t="shared" si="2"/>
        <v>0</v>
      </c>
    </row>
    <row r="20" spans="2:29">
      <c r="B20" s="625"/>
      <c r="C20" s="126"/>
      <c r="D20" s="126"/>
      <c r="E20" s="126"/>
      <c r="F20" s="110">
        <v>0</v>
      </c>
      <c r="G20" s="109">
        <f t="shared" si="0"/>
        <v>0</v>
      </c>
      <c r="H20" s="30"/>
      <c r="I20" s="628"/>
      <c r="J20" s="123"/>
      <c r="K20" s="124"/>
      <c r="L20" s="124"/>
      <c r="M20" s="111"/>
      <c r="O20" s="631"/>
      <c r="P20" s="112"/>
      <c r="Q20" s="113"/>
      <c r="R20" s="114"/>
      <c r="S20" s="114"/>
      <c r="T20" s="114">
        <f t="shared" si="1"/>
        <v>0</v>
      </c>
      <c r="V20" s="108"/>
      <c r="W20" s="122"/>
      <c r="Y20" s="126"/>
      <c r="Z20" s="109"/>
      <c r="AB20" s="108"/>
      <c r="AC20" s="122">
        <f t="shared" si="2"/>
        <v>0</v>
      </c>
    </row>
    <row r="21" spans="2:29">
      <c r="B21" s="625"/>
      <c r="C21" s="126"/>
      <c r="D21" s="126"/>
      <c r="E21" s="126"/>
      <c r="F21" s="110">
        <v>0</v>
      </c>
      <c r="G21" s="109">
        <f t="shared" si="0"/>
        <v>0</v>
      </c>
      <c r="H21" s="30"/>
      <c r="I21" s="628"/>
      <c r="J21" s="123"/>
      <c r="K21" s="124"/>
      <c r="L21" s="124"/>
      <c r="M21" s="111"/>
      <c r="O21" s="631"/>
      <c r="P21" s="112"/>
      <c r="Q21" s="113"/>
      <c r="R21" s="114"/>
      <c r="S21" s="114"/>
      <c r="T21" s="114">
        <f t="shared" si="1"/>
        <v>0</v>
      </c>
      <c r="V21" s="108"/>
      <c r="W21" s="122"/>
      <c r="Y21" s="126"/>
      <c r="Z21" s="109"/>
      <c r="AB21" s="108"/>
      <c r="AC21" s="122">
        <f t="shared" si="2"/>
        <v>0</v>
      </c>
    </row>
    <row r="22" spans="2:29">
      <c r="B22" s="625"/>
      <c r="C22" s="126"/>
      <c r="D22" s="126"/>
      <c r="E22" s="126"/>
      <c r="F22" s="110">
        <v>0</v>
      </c>
      <c r="G22" s="109">
        <f t="shared" si="0"/>
        <v>0</v>
      </c>
      <c r="H22" s="30"/>
      <c r="I22" s="628"/>
      <c r="J22" s="123"/>
      <c r="K22" s="124"/>
      <c r="L22" s="124"/>
      <c r="M22" s="111"/>
      <c r="O22" s="631"/>
      <c r="P22" s="112"/>
      <c r="Q22" s="113"/>
      <c r="R22" s="114"/>
      <c r="S22" s="114"/>
      <c r="T22" s="114">
        <f t="shared" si="1"/>
        <v>0</v>
      </c>
      <c r="V22" s="108"/>
      <c r="W22" s="122"/>
      <c r="Y22" s="126"/>
      <c r="Z22" s="109"/>
      <c r="AB22" s="108"/>
      <c r="AC22" s="122">
        <f t="shared" si="2"/>
        <v>0</v>
      </c>
    </row>
    <row r="23" spans="2:29">
      <c r="B23" s="625"/>
      <c r="C23" s="126"/>
      <c r="D23" s="126"/>
      <c r="E23" s="126"/>
      <c r="F23" s="110">
        <v>0</v>
      </c>
      <c r="G23" s="109">
        <f t="shared" si="0"/>
        <v>0</v>
      </c>
      <c r="H23" s="30"/>
      <c r="I23" s="628"/>
      <c r="J23" s="123"/>
      <c r="K23" s="124"/>
      <c r="L23" s="124"/>
      <c r="M23" s="111"/>
      <c r="O23" s="631"/>
      <c r="P23" s="112"/>
      <c r="Q23" s="113"/>
      <c r="R23" s="114"/>
      <c r="S23" s="114"/>
      <c r="T23" s="114">
        <f t="shared" si="1"/>
        <v>0</v>
      </c>
      <c r="V23" s="108"/>
      <c r="W23" s="122"/>
      <c r="Y23" s="126"/>
      <c r="Z23" s="109"/>
      <c r="AB23" s="108"/>
      <c r="AC23" s="122">
        <f t="shared" si="2"/>
        <v>0</v>
      </c>
    </row>
    <row r="24" spans="2:29">
      <c r="B24" s="625"/>
      <c r="C24" s="126"/>
      <c r="D24" s="126"/>
      <c r="E24" s="126"/>
      <c r="F24" s="110">
        <v>0</v>
      </c>
      <c r="G24" s="109">
        <f t="shared" si="0"/>
        <v>0</v>
      </c>
      <c r="H24" s="30"/>
      <c r="I24" s="628"/>
      <c r="J24" s="123"/>
      <c r="K24" s="124"/>
      <c r="L24" s="124"/>
      <c r="M24" s="111"/>
      <c r="O24" s="631"/>
      <c r="P24" s="112"/>
      <c r="Q24" s="113"/>
      <c r="R24" s="114"/>
      <c r="S24" s="114"/>
      <c r="T24" s="114">
        <f t="shared" si="1"/>
        <v>0</v>
      </c>
      <c r="V24" s="108"/>
      <c r="W24" s="122"/>
      <c r="Y24" s="126"/>
      <c r="Z24" s="109"/>
      <c r="AB24" s="108"/>
      <c r="AC24" s="122">
        <f t="shared" si="2"/>
        <v>0</v>
      </c>
    </row>
    <row r="25" spans="2:29">
      <c r="B25" s="625"/>
      <c r="C25" s="126"/>
      <c r="D25" s="126"/>
      <c r="E25" s="126"/>
      <c r="F25" s="110">
        <v>0</v>
      </c>
      <c r="G25" s="109">
        <f t="shared" si="0"/>
        <v>0</v>
      </c>
      <c r="H25" s="30"/>
      <c r="I25" s="628"/>
      <c r="J25" s="123"/>
      <c r="K25" s="124"/>
      <c r="L25" s="124"/>
      <c r="M25" s="111"/>
      <c r="O25" s="631"/>
      <c r="P25" s="112"/>
      <c r="Q25" s="113"/>
      <c r="R25" s="114"/>
      <c r="S25" s="114"/>
      <c r="T25" s="114">
        <f t="shared" si="1"/>
        <v>0</v>
      </c>
      <c r="V25" s="108"/>
      <c r="W25" s="122"/>
      <c r="Y25" s="126"/>
      <c r="Z25" s="109"/>
      <c r="AB25" s="108"/>
      <c r="AC25" s="122">
        <f t="shared" si="2"/>
        <v>0</v>
      </c>
    </row>
    <row r="26" spans="2:29">
      <c r="B26" s="625"/>
      <c r="C26" s="126"/>
      <c r="D26" s="126"/>
      <c r="E26" s="126"/>
      <c r="F26" s="110">
        <v>0</v>
      </c>
      <c r="G26" s="109">
        <f t="shared" si="0"/>
        <v>0</v>
      </c>
      <c r="H26" s="30"/>
      <c r="I26" s="628"/>
      <c r="J26" s="123"/>
      <c r="K26" s="124"/>
      <c r="L26" s="124"/>
      <c r="M26" s="111"/>
      <c r="O26" s="631"/>
      <c r="P26" s="112"/>
      <c r="Q26" s="113"/>
      <c r="R26" s="114"/>
      <c r="S26" s="114"/>
      <c r="T26" s="114">
        <f t="shared" si="1"/>
        <v>0</v>
      </c>
      <c r="V26" s="108"/>
      <c r="W26" s="122"/>
      <c r="Y26" s="126"/>
      <c r="Z26" s="109"/>
      <c r="AB26" s="108"/>
      <c r="AC26" s="122">
        <f t="shared" si="2"/>
        <v>0</v>
      </c>
    </row>
    <row r="27" spans="2:29">
      <c r="B27" s="625"/>
      <c r="C27" s="126"/>
      <c r="D27" s="126"/>
      <c r="E27" s="126"/>
      <c r="F27" s="110">
        <v>0</v>
      </c>
      <c r="G27" s="109">
        <f t="shared" si="0"/>
        <v>0</v>
      </c>
      <c r="H27" s="30"/>
      <c r="I27" s="628"/>
      <c r="J27" s="123"/>
      <c r="K27" s="124"/>
      <c r="L27" s="124"/>
      <c r="M27" s="111"/>
      <c r="O27" s="631"/>
      <c r="P27" s="112"/>
      <c r="Q27" s="113"/>
      <c r="R27" s="114"/>
      <c r="S27" s="114"/>
      <c r="T27" s="114">
        <f t="shared" si="1"/>
        <v>0</v>
      </c>
      <c r="V27" s="108"/>
      <c r="W27" s="122"/>
      <c r="Y27" s="126"/>
      <c r="Z27" s="109"/>
      <c r="AB27" s="108"/>
      <c r="AC27" s="122">
        <f t="shared" si="2"/>
        <v>0</v>
      </c>
    </row>
    <row r="28" spans="2:29">
      <c r="B28" s="625"/>
      <c r="C28" s="126"/>
      <c r="D28" s="126"/>
      <c r="E28" s="126"/>
      <c r="F28" s="110">
        <v>0</v>
      </c>
      <c r="G28" s="109">
        <f t="shared" si="0"/>
        <v>0</v>
      </c>
      <c r="H28" s="30"/>
      <c r="I28" s="628"/>
      <c r="J28" s="123"/>
      <c r="K28" s="124"/>
      <c r="L28" s="124"/>
      <c r="M28" s="111"/>
      <c r="O28" s="631"/>
      <c r="P28" s="112"/>
      <c r="Q28" s="113"/>
      <c r="R28" s="114"/>
      <c r="S28" s="114"/>
      <c r="T28" s="114">
        <f t="shared" si="1"/>
        <v>0</v>
      </c>
      <c r="V28" s="108"/>
      <c r="W28" s="122"/>
      <c r="Y28" s="126"/>
      <c r="Z28" s="109"/>
      <c r="AB28" s="108"/>
      <c r="AC28" s="122">
        <f t="shared" si="2"/>
        <v>0</v>
      </c>
    </row>
    <row r="29" spans="2:29">
      <c r="B29" s="625"/>
      <c r="C29" s="126"/>
      <c r="D29" s="126"/>
      <c r="E29" s="126"/>
      <c r="F29" s="110">
        <v>0</v>
      </c>
      <c r="G29" s="109">
        <f t="shared" si="0"/>
        <v>0</v>
      </c>
      <c r="H29" s="30"/>
      <c r="I29" s="628"/>
      <c r="J29" s="123"/>
      <c r="K29" s="124"/>
      <c r="L29" s="124"/>
      <c r="M29" s="111"/>
      <c r="O29" s="631"/>
      <c r="P29" s="112"/>
      <c r="Q29" s="113"/>
      <c r="R29" s="114"/>
      <c r="S29" s="114"/>
      <c r="T29" s="114">
        <f t="shared" si="1"/>
        <v>0</v>
      </c>
      <c r="V29" s="108"/>
      <c r="W29" s="122"/>
      <c r="Y29" s="126"/>
      <c r="Z29" s="109"/>
      <c r="AB29" s="108"/>
      <c r="AC29" s="122">
        <f t="shared" si="2"/>
        <v>0</v>
      </c>
    </row>
    <row r="30" spans="2:29">
      <c r="B30" s="625"/>
      <c r="C30" s="126"/>
      <c r="D30" s="126"/>
      <c r="E30" s="126"/>
      <c r="F30" s="110">
        <v>0</v>
      </c>
      <c r="G30" s="109">
        <f t="shared" si="0"/>
        <v>0</v>
      </c>
      <c r="H30" s="30"/>
      <c r="I30" s="628"/>
      <c r="J30" s="123"/>
      <c r="K30" s="124"/>
      <c r="L30" s="124"/>
      <c r="M30" s="111"/>
      <c r="O30" s="631"/>
      <c r="P30" s="112"/>
      <c r="Q30" s="113"/>
      <c r="R30" s="114"/>
      <c r="S30" s="114"/>
      <c r="T30" s="114">
        <f t="shared" si="1"/>
        <v>0</v>
      </c>
      <c r="V30" s="108"/>
      <c r="W30" s="122"/>
      <c r="Y30" s="126"/>
      <c r="Z30" s="109"/>
      <c r="AB30" s="108"/>
      <c r="AC30" s="122">
        <f t="shared" si="2"/>
        <v>0</v>
      </c>
    </row>
    <row r="31" spans="2:29">
      <c r="B31" s="625"/>
      <c r="C31" s="126"/>
      <c r="D31" s="126"/>
      <c r="E31" s="126"/>
      <c r="F31" s="110">
        <v>0</v>
      </c>
      <c r="G31" s="109">
        <f t="shared" si="0"/>
        <v>0</v>
      </c>
      <c r="H31" s="30"/>
      <c r="I31" s="628"/>
      <c r="J31" s="127"/>
      <c r="K31" s="127"/>
      <c r="L31" s="127"/>
      <c r="M31" s="111"/>
      <c r="O31" s="631"/>
      <c r="P31" s="112"/>
      <c r="Q31" s="113"/>
      <c r="R31" s="114"/>
      <c r="S31" s="114"/>
      <c r="T31" s="114">
        <f t="shared" si="1"/>
        <v>0</v>
      </c>
      <c r="V31" s="108"/>
      <c r="W31" s="122"/>
      <c r="Y31" s="126"/>
      <c r="Z31" s="109"/>
      <c r="AB31" s="108"/>
      <c r="AC31" s="122">
        <f t="shared" si="2"/>
        <v>0</v>
      </c>
    </row>
    <row r="32" spans="2:29">
      <c r="B32" s="625"/>
      <c r="C32" s="126"/>
      <c r="D32" s="126"/>
      <c r="E32" s="126"/>
      <c r="F32" s="110">
        <v>0</v>
      </c>
      <c r="G32" s="109">
        <f t="shared" si="0"/>
        <v>0</v>
      </c>
      <c r="H32" s="30"/>
      <c r="I32" s="628"/>
      <c r="J32" s="127"/>
      <c r="K32" s="127"/>
      <c r="L32" s="127"/>
      <c r="M32" s="111"/>
      <c r="O32" s="631"/>
      <c r="P32" s="112"/>
      <c r="Q32" s="113"/>
      <c r="R32" s="114"/>
      <c r="S32" s="114"/>
      <c r="T32" s="114">
        <f t="shared" si="1"/>
        <v>0</v>
      </c>
      <c r="V32" s="108"/>
      <c r="W32" s="122"/>
      <c r="Y32" s="126"/>
      <c r="Z32" s="109"/>
      <c r="AB32" s="108"/>
      <c r="AC32" s="122">
        <f t="shared" si="2"/>
        <v>0</v>
      </c>
    </row>
    <row r="33" spans="2:29">
      <c r="B33" s="625"/>
      <c r="C33" s="126"/>
      <c r="D33" s="126"/>
      <c r="E33" s="126"/>
      <c r="F33" s="110">
        <v>0</v>
      </c>
      <c r="G33" s="109">
        <f t="shared" si="0"/>
        <v>0</v>
      </c>
      <c r="H33" s="30"/>
      <c r="I33" s="628"/>
      <c r="J33" s="127"/>
      <c r="K33" s="127"/>
      <c r="L33" s="127"/>
      <c r="M33" s="111"/>
      <c r="O33" s="631"/>
      <c r="P33" s="112"/>
      <c r="Q33" s="113"/>
      <c r="R33" s="114"/>
      <c r="S33" s="114"/>
      <c r="T33" s="114">
        <f t="shared" si="1"/>
        <v>0</v>
      </c>
      <c r="V33" s="108"/>
      <c r="W33" s="122"/>
      <c r="Y33" s="126"/>
      <c r="Z33" s="109"/>
      <c r="AB33" s="108"/>
      <c r="AC33" s="122">
        <f t="shared" si="2"/>
        <v>0</v>
      </c>
    </row>
    <row r="34" spans="2:29">
      <c r="B34" s="625"/>
      <c r="C34" s="126"/>
      <c r="D34" s="126"/>
      <c r="E34" s="126"/>
      <c r="F34" s="110">
        <v>0</v>
      </c>
      <c r="G34" s="109">
        <f t="shared" si="0"/>
        <v>0</v>
      </c>
      <c r="H34" s="30"/>
      <c r="I34" s="628"/>
      <c r="J34" s="128"/>
      <c r="K34" s="129"/>
      <c r="L34" s="129"/>
      <c r="M34" s="111"/>
      <c r="O34" s="631"/>
      <c r="P34" s="112"/>
      <c r="Q34" s="113"/>
      <c r="R34" s="114"/>
      <c r="S34" s="114"/>
      <c r="T34" s="114">
        <f t="shared" si="1"/>
        <v>0</v>
      </c>
      <c r="V34" s="108"/>
      <c r="W34" s="122"/>
      <c r="Y34" s="126"/>
      <c r="Z34" s="109"/>
      <c r="AB34" s="108"/>
      <c r="AC34" s="122">
        <f t="shared" si="2"/>
        <v>0</v>
      </c>
    </row>
    <row r="35" spans="2:29">
      <c r="B35" s="625"/>
      <c r="C35" s="126"/>
      <c r="D35" s="126"/>
      <c r="E35" s="126"/>
      <c r="F35" s="110">
        <v>0</v>
      </c>
      <c r="G35" s="109">
        <f t="shared" si="0"/>
        <v>0</v>
      </c>
      <c r="H35" s="30"/>
      <c r="I35" s="629"/>
      <c r="O35" s="632"/>
      <c r="P35" s="130"/>
      <c r="Q35" s="131"/>
      <c r="R35" s="132"/>
      <c r="S35" s="133"/>
      <c r="T35" s="114">
        <f t="shared" si="1"/>
        <v>0</v>
      </c>
      <c r="V35" s="108"/>
      <c r="W35" s="122"/>
      <c r="Y35" s="126"/>
      <c r="Z35" s="109"/>
      <c r="AB35" s="108"/>
      <c r="AC35" s="122">
        <f t="shared" si="2"/>
        <v>0</v>
      </c>
    </row>
    <row r="36" spans="2:29">
      <c r="B36" s="626"/>
      <c r="C36" s="126"/>
      <c r="D36" s="126"/>
      <c r="E36" s="126"/>
      <c r="F36" s="110">
        <v>0</v>
      </c>
      <c r="G36" s="109">
        <f t="shared" si="0"/>
        <v>0</v>
      </c>
      <c r="H36" s="30"/>
      <c r="R36" s="134"/>
      <c r="V36" s="108"/>
      <c r="W36" s="122"/>
      <c r="Y36" s="126"/>
      <c r="Z36" s="109"/>
      <c r="AB36" s="108"/>
      <c r="AC36" s="122">
        <f t="shared" si="2"/>
        <v>0</v>
      </c>
    </row>
    <row r="37" spans="2:29">
      <c r="B37" s="115" t="s">
        <v>26</v>
      </c>
      <c r="C37" s="134"/>
      <c r="D37" s="135">
        <f>SUM(D4:D36)</f>
        <v>4</v>
      </c>
      <c r="E37" s="136">
        <f>G37/D37</f>
        <v>23.555</v>
      </c>
      <c r="F37" s="137"/>
      <c r="G37" s="138">
        <f>SUM(G4:G36)</f>
        <v>94.22</v>
      </c>
      <c r="V37" s="108"/>
      <c r="W37" s="122"/>
      <c r="Y37" s="126"/>
      <c r="Z37" s="109"/>
      <c r="AB37" s="108"/>
      <c r="AC37" s="122">
        <f>(T36)</f>
        <v>0</v>
      </c>
    </row>
    <row r="38" spans="2:29">
      <c r="E38" s="139" t="s">
        <v>27</v>
      </c>
      <c r="W38" s="140">
        <f>SUM(W5:W37)</f>
        <v>44.33</v>
      </c>
      <c r="Z38" s="140">
        <f>SUM(Z5:Z37)</f>
        <v>0</v>
      </c>
    </row>
  </sheetData>
  <mergeCells count="9">
    <mergeCell ref="AB2:AC2"/>
    <mergeCell ref="V3:W3"/>
    <mergeCell ref="Y3:Z3"/>
    <mergeCell ref="AB3:AC3"/>
    <mergeCell ref="B4:B36"/>
    <mergeCell ref="I4:I35"/>
    <mergeCell ref="O4:O35"/>
    <mergeCell ref="B2:C2"/>
    <mergeCell ref="D2:G2"/>
  </mergeCells>
  <hyperlinks>
    <hyperlink ref="B3" location="CARTEIRA!A1" display="CARTEIRA!A1" xr:uid="{00000000-0004-0000-0600-000000000000}"/>
    <hyperlink ref="V3:W3" location="DIVIDENDO!A1" display="DIVIDENDO" xr:uid="{00000000-0004-0000-0600-000001000000}"/>
  </hyperlink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1">
    <tabColor rgb="FF8EA9DB"/>
  </sheetPr>
  <dimension ref="A2:AE38"/>
  <sheetViews>
    <sheetView zoomScale="82" zoomScaleNormal="82" workbookViewId="0">
      <pane xSplit="2" ySplit="3" topLeftCell="C4" activePane="bottomRight" state="frozen"/>
      <selection pane="bottomRight" activeCell="C1" sqref="C1"/>
      <selection pane="bottomLeft" activeCell="A4" sqref="A4"/>
      <selection pane="topRight" activeCell="C1" sqref="C1"/>
    </sheetView>
  </sheetViews>
  <sheetFormatPr defaultColWidth="0" defaultRowHeight="15"/>
  <cols>
    <col min="1" max="1" width="1.28515625" style="58" customWidth="1"/>
    <col min="2" max="2" width="9.140625" style="58" customWidth="1"/>
    <col min="3" max="3" width="12.140625" style="58" bestFit="1" customWidth="1"/>
    <col min="4" max="4" width="9.140625" style="58" customWidth="1"/>
    <col min="5" max="5" width="13.42578125" style="58" bestFit="1" customWidth="1"/>
    <col min="6" max="6" width="10.140625" style="58" bestFit="1" customWidth="1"/>
    <col min="7" max="7" width="12.7109375" style="58" bestFit="1" customWidth="1"/>
    <col min="8" max="8" width="1.7109375" style="58" customWidth="1"/>
    <col min="9" max="9" width="9.140625" style="58" customWidth="1"/>
    <col min="10" max="10" width="12.140625" style="58" bestFit="1" customWidth="1"/>
    <col min="11" max="11" width="9.140625" style="58" customWidth="1"/>
    <col min="12" max="12" width="10.85546875" style="58" customWidth="1"/>
    <col min="13" max="13" width="11.7109375" style="58" bestFit="1" customWidth="1"/>
    <col min="14" max="14" width="1.28515625" style="58" customWidth="1"/>
    <col min="15" max="15" width="9.140625" style="58" customWidth="1"/>
    <col min="16" max="16" width="11.28515625" style="58" bestFit="1" customWidth="1"/>
    <col min="17" max="17" width="9.140625" style="58" customWidth="1"/>
    <col min="18" max="18" width="9.5703125" style="58" bestFit="1" customWidth="1"/>
    <col min="19" max="19" width="10.28515625" style="58" bestFit="1" customWidth="1"/>
    <col min="20" max="20" width="10.5703125" style="58" bestFit="1" customWidth="1"/>
    <col min="21" max="21" width="2.42578125" style="58" customWidth="1"/>
    <col min="22" max="22" width="12.140625" style="58" bestFit="1" customWidth="1"/>
    <col min="23" max="23" width="9.140625" style="58" customWidth="1"/>
    <col min="24" max="24" width="1.42578125" style="58" customWidth="1"/>
    <col min="25" max="25" width="12.140625" style="58" bestFit="1" customWidth="1"/>
    <col min="26" max="27" width="9.140625" style="58" customWidth="1"/>
    <col min="28" max="28" width="11.28515625" style="58" bestFit="1" customWidth="1"/>
    <col min="29" max="29" width="11" style="58" customWidth="1"/>
    <col min="30" max="30" width="9.140625" style="58" customWidth="1"/>
    <col min="31" max="31" width="0" style="58" hidden="1" customWidth="1"/>
    <col min="32" max="16384" width="9.140625" style="58" hidden="1"/>
  </cols>
  <sheetData>
    <row r="2" spans="2:30">
      <c r="B2" s="599" t="s">
        <v>45</v>
      </c>
      <c r="C2" s="599"/>
      <c r="D2" s="617" t="s">
        <v>43</v>
      </c>
      <c r="E2" s="618"/>
      <c r="F2" s="618"/>
      <c r="G2" s="618"/>
      <c r="M2" s="59" t="s">
        <v>2</v>
      </c>
      <c r="S2" s="60" t="s">
        <v>3</v>
      </c>
      <c r="T2" s="336" t="s">
        <v>4</v>
      </c>
      <c r="AB2" s="603" t="s">
        <v>5</v>
      </c>
      <c r="AC2" s="603"/>
    </row>
    <row r="3" spans="2:30" ht="27.75">
      <c r="B3" s="22" t="s">
        <v>46</v>
      </c>
      <c r="C3" s="329" t="s">
        <v>7</v>
      </c>
      <c r="D3" s="329" t="s">
        <v>8</v>
      </c>
      <c r="E3" s="329" t="s">
        <v>9</v>
      </c>
      <c r="F3" s="329" t="s">
        <v>10</v>
      </c>
      <c r="G3" s="328" t="s">
        <v>11</v>
      </c>
      <c r="I3" s="61" t="str">
        <f>(B3)</f>
        <v>SLCE3</v>
      </c>
      <c r="J3" s="329" t="s">
        <v>7</v>
      </c>
      <c r="K3" s="329" t="s">
        <v>8</v>
      </c>
      <c r="L3" s="329" t="s">
        <v>9</v>
      </c>
      <c r="M3" s="329" t="s">
        <v>12</v>
      </c>
      <c r="O3" s="61" t="str">
        <f>(B3)</f>
        <v>SLCE3</v>
      </c>
      <c r="P3" s="328" t="s">
        <v>13</v>
      </c>
      <c r="Q3" s="329" t="s">
        <v>8</v>
      </c>
      <c r="R3" s="328" t="s">
        <v>14</v>
      </c>
      <c r="S3" s="329" t="s">
        <v>15</v>
      </c>
      <c r="T3" s="329" t="s">
        <v>16</v>
      </c>
      <c r="V3" s="604" t="s">
        <v>17</v>
      </c>
      <c r="W3" s="604"/>
      <c r="Y3" s="605" t="s">
        <v>18</v>
      </c>
      <c r="Z3" s="605"/>
      <c r="AA3" s="62" t="s">
        <v>19</v>
      </c>
      <c r="AB3" s="606" t="s">
        <v>20</v>
      </c>
      <c r="AC3" s="606"/>
    </row>
    <row r="4" spans="2:30">
      <c r="B4" s="607" t="s">
        <v>21</v>
      </c>
      <c r="C4" s="70">
        <v>44607</v>
      </c>
      <c r="D4" s="52">
        <v>4</v>
      </c>
      <c r="E4" s="51">
        <v>46</v>
      </c>
      <c r="F4" s="66">
        <v>0.06</v>
      </c>
      <c r="G4" s="51">
        <f>(E4*D4)+F4</f>
        <v>184.06</v>
      </c>
      <c r="H4" s="60"/>
      <c r="I4" s="596" t="s">
        <v>2</v>
      </c>
      <c r="J4" s="398">
        <v>2020</v>
      </c>
      <c r="K4" s="141">
        <v>10</v>
      </c>
      <c r="L4" s="141">
        <v>24.64</v>
      </c>
      <c r="M4" s="142">
        <v>246.46</v>
      </c>
      <c r="O4" s="600" t="s">
        <v>4</v>
      </c>
      <c r="P4" s="67">
        <v>44224</v>
      </c>
      <c r="Q4" s="57">
        <v>10</v>
      </c>
      <c r="R4" s="68">
        <v>34.590000000000003</v>
      </c>
      <c r="S4" s="68">
        <v>-0.152</v>
      </c>
      <c r="T4" s="68">
        <f>(R4*Q4)+S4-M4</f>
        <v>99.288000000000039</v>
      </c>
      <c r="V4" s="52" t="s">
        <v>22</v>
      </c>
      <c r="W4" s="52" t="s">
        <v>23</v>
      </c>
      <c r="Y4" s="52" t="s">
        <v>22</v>
      </c>
      <c r="Z4" s="52" t="s">
        <v>23</v>
      </c>
      <c r="AA4" s="336" t="s">
        <v>24</v>
      </c>
      <c r="AB4" s="52" t="s">
        <v>25</v>
      </c>
      <c r="AC4" s="52" t="s">
        <v>23</v>
      </c>
      <c r="AD4" s="69"/>
    </row>
    <row r="5" spans="2:30">
      <c r="B5" s="608"/>
      <c r="C5" s="70">
        <v>44755</v>
      </c>
      <c r="D5" s="52">
        <v>4</v>
      </c>
      <c r="E5" s="51">
        <v>39.700000000000003</v>
      </c>
      <c r="F5" s="66">
        <v>0.03</v>
      </c>
      <c r="G5" s="51">
        <f t="shared" ref="G5:G36" si="0">(E5*D5)+F5</f>
        <v>158.83000000000001</v>
      </c>
      <c r="H5" s="60"/>
      <c r="I5" s="597"/>
      <c r="J5" s="70"/>
      <c r="K5" s="52"/>
      <c r="L5" s="52"/>
      <c r="M5" s="50"/>
      <c r="O5" s="601"/>
      <c r="P5" s="73"/>
      <c r="Q5" s="46"/>
      <c r="R5" s="74"/>
      <c r="S5" s="74"/>
      <c r="T5" s="68">
        <f t="shared" ref="T5:T35" si="1">(R5*Q5)+S5</f>
        <v>0</v>
      </c>
      <c r="V5" s="75">
        <v>44056</v>
      </c>
      <c r="W5" s="76">
        <v>3.93</v>
      </c>
      <c r="Y5" s="70">
        <v>44181</v>
      </c>
      <c r="Z5" s="51">
        <v>1.68</v>
      </c>
      <c r="AA5" s="336"/>
      <c r="AB5" s="75">
        <v>44224</v>
      </c>
      <c r="AC5" s="76">
        <f>(T4)</f>
        <v>99.288000000000039</v>
      </c>
    </row>
    <row r="6" spans="2:30">
      <c r="B6" s="608"/>
      <c r="C6" s="70"/>
      <c r="D6" s="52"/>
      <c r="E6" s="51"/>
      <c r="F6" s="66">
        <v>0</v>
      </c>
      <c r="G6" s="51">
        <f t="shared" si="0"/>
        <v>0</v>
      </c>
      <c r="H6" s="60"/>
      <c r="I6" s="597"/>
      <c r="J6" s="70"/>
      <c r="K6" s="52"/>
      <c r="L6" s="52"/>
      <c r="M6" s="50"/>
      <c r="O6" s="601"/>
      <c r="P6" s="67"/>
      <c r="Q6" s="57"/>
      <c r="R6" s="68"/>
      <c r="S6" s="68"/>
      <c r="T6" s="68">
        <f t="shared" si="1"/>
        <v>0</v>
      </c>
      <c r="V6" s="396">
        <v>3.93</v>
      </c>
      <c r="W6" s="96"/>
      <c r="Y6" s="396">
        <v>1.68</v>
      </c>
      <c r="Z6" s="97"/>
      <c r="AA6" s="336"/>
      <c r="AB6" s="78"/>
      <c r="AC6" s="76">
        <f t="shared" ref="AC6:AC37" si="2">(T5)</f>
        <v>0</v>
      </c>
    </row>
    <row r="7" spans="2:30">
      <c r="B7" s="608"/>
      <c r="C7" s="70"/>
      <c r="D7" s="52"/>
      <c r="E7" s="51"/>
      <c r="F7" s="66">
        <v>0</v>
      </c>
      <c r="G7" s="51">
        <f t="shared" si="0"/>
        <v>0</v>
      </c>
      <c r="H7" s="60"/>
      <c r="I7" s="597"/>
      <c r="J7" s="77"/>
      <c r="K7" s="49"/>
      <c r="L7" s="49"/>
      <c r="M7" s="50"/>
      <c r="O7" s="601"/>
      <c r="P7" s="67"/>
      <c r="Q7" s="57"/>
      <c r="R7" s="68"/>
      <c r="S7" s="68"/>
      <c r="T7" s="68">
        <f t="shared" si="1"/>
        <v>0</v>
      </c>
      <c r="V7" s="75">
        <v>44699</v>
      </c>
      <c r="W7" s="76">
        <v>9.6999999999999993</v>
      </c>
      <c r="Y7" s="70">
        <v>44939</v>
      </c>
      <c r="Z7" s="51">
        <v>2.37</v>
      </c>
      <c r="AB7" s="52"/>
      <c r="AC7" s="76">
        <f t="shared" si="2"/>
        <v>0</v>
      </c>
    </row>
    <row r="8" spans="2:30">
      <c r="B8" s="608"/>
      <c r="C8" s="70"/>
      <c r="D8" s="52"/>
      <c r="E8" s="51"/>
      <c r="F8" s="66">
        <v>0</v>
      </c>
      <c r="G8" s="51">
        <f t="shared" si="0"/>
        <v>0</v>
      </c>
      <c r="H8" s="60"/>
      <c r="I8" s="597"/>
      <c r="J8" s="80"/>
      <c r="K8" s="81"/>
      <c r="L8" s="81"/>
      <c r="M8" s="50"/>
      <c r="O8" s="601"/>
      <c r="P8" s="67"/>
      <c r="Q8" s="57"/>
      <c r="R8" s="68"/>
      <c r="S8" s="68"/>
      <c r="T8" s="68">
        <f t="shared" si="1"/>
        <v>0</v>
      </c>
      <c r="V8" s="69"/>
      <c r="W8" s="96"/>
      <c r="Y8" s="70">
        <v>45121</v>
      </c>
      <c r="Z8" s="51">
        <v>32.619999999999997</v>
      </c>
      <c r="AA8" s="60" t="s">
        <v>47</v>
      </c>
      <c r="AB8" s="52"/>
      <c r="AC8" s="76">
        <f t="shared" si="2"/>
        <v>0</v>
      </c>
    </row>
    <row r="9" spans="2:30">
      <c r="B9" s="608"/>
      <c r="C9" s="70"/>
      <c r="D9" s="52"/>
      <c r="E9" s="51"/>
      <c r="F9" s="66">
        <v>0</v>
      </c>
      <c r="G9" s="51">
        <f t="shared" si="0"/>
        <v>0</v>
      </c>
      <c r="H9" s="60"/>
      <c r="I9" s="597"/>
      <c r="J9" s="77"/>
      <c r="K9" s="49"/>
      <c r="L9" s="49"/>
      <c r="M9" s="50"/>
      <c r="O9" s="601"/>
      <c r="P9" s="67"/>
      <c r="Q9" s="57"/>
      <c r="R9" s="68"/>
      <c r="S9" s="68"/>
      <c r="T9" s="68">
        <f t="shared" si="1"/>
        <v>0</v>
      </c>
      <c r="V9" s="75">
        <v>45070</v>
      </c>
      <c r="W9" s="76">
        <v>20.76</v>
      </c>
      <c r="Y9" s="79"/>
      <c r="Z9" s="51"/>
      <c r="AB9" s="52"/>
      <c r="AC9" s="76">
        <f t="shared" si="2"/>
        <v>0</v>
      </c>
    </row>
    <row r="10" spans="2:30">
      <c r="B10" s="608"/>
      <c r="C10" s="70"/>
      <c r="D10" s="52"/>
      <c r="E10" s="51"/>
      <c r="F10" s="66">
        <v>0</v>
      </c>
      <c r="G10" s="51">
        <f t="shared" si="0"/>
        <v>0</v>
      </c>
      <c r="H10" s="60"/>
      <c r="I10" s="597"/>
      <c r="J10" s="77"/>
      <c r="K10" s="49"/>
      <c r="L10" s="49"/>
      <c r="M10" s="50"/>
      <c r="O10" s="601"/>
      <c r="P10" s="67"/>
      <c r="Q10" s="57"/>
      <c r="R10" s="68"/>
      <c r="S10" s="68"/>
      <c r="T10" s="68">
        <f t="shared" si="1"/>
        <v>0</v>
      </c>
      <c r="V10" s="52"/>
      <c r="W10" s="76"/>
      <c r="Y10" s="79"/>
      <c r="Z10" s="51"/>
      <c r="AB10" s="52"/>
      <c r="AC10" s="76">
        <f t="shared" si="2"/>
        <v>0</v>
      </c>
    </row>
    <row r="11" spans="2:30">
      <c r="B11" s="608"/>
      <c r="C11" s="79"/>
      <c r="D11" s="79"/>
      <c r="E11" s="79"/>
      <c r="F11" s="66">
        <v>0</v>
      </c>
      <c r="G11" s="51">
        <f t="shared" si="0"/>
        <v>0</v>
      </c>
      <c r="H11" s="60"/>
      <c r="I11" s="597"/>
      <c r="J11" s="77"/>
      <c r="K11" s="49"/>
      <c r="L11" s="49"/>
      <c r="M11" s="50"/>
      <c r="O11" s="601"/>
      <c r="P11" s="67"/>
      <c r="Q11" s="57"/>
      <c r="R11" s="68"/>
      <c r="S11" s="68"/>
      <c r="T11" s="68">
        <f t="shared" si="1"/>
        <v>0</v>
      </c>
      <c r="V11" s="52"/>
      <c r="W11" s="76"/>
      <c r="Y11" s="79"/>
      <c r="Z11" s="51"/>
      <c r="AB11" s="52"/>
      <c r="AC11" s="76">
        <f t="shared" si="2"/>
        <v>0</v>
      </c>
    </row>
    <row r="12" spans="2:30">
      <c r="B12" s="608"/>
      <c r="C12" s="79"/>
      <c r="D12" s="79"/>
      <c r="E12" s="79"/>
      <c r="F12" s="66">
        <v>0</v>
      </c>
      <c r="G12" s="51">
        <f t="shared" si="0"/>
        <v>0</v>
      </c>
      <c r="H12" s="60"/>
      <c r="I12" s="597"/>
      <c r="J12" s="77"/>
      <c r="K12" s="49"/>
      <c r="L12" s="49"/>
      <c r="M12" s="50"/>
      <c r="O12" s="601"/>
      <c r="P12" s="67"/>
      <c r="Q12" s="57"/>
      <c r="R12" s="68"/>
      <c r="S12" s="68"/>
      <c r="T12" s="68">
        <f t="shared" si="1"/>
        <v>0</v>
      </c>
      <c r="V12" s="52"/>
      <c r="W12" s="76"/>
      <c r="Y12" s="79"/>
      <c r="Z12" s="51"/>
      <c r="AB12" s="52"/>
      <c r="AC12" s="76">
        <f t="shared" si="2"/>
        <v>0</v>
      </c>
    </row>
    <row r="13" spans="2:30">
      <c r="B13" s="608"/>
      <c r="C13" s="79"/>
      <c r="D13" s="79"/>
      <c r="E13" s="79"/>
      <c r="F13" s="66">
        <v>0</v>
      </c>
      <c r="G13" s="51">
        <f t="shared" si="0"/>
        <v>0</v>
      </c>
      <c r="H13" s="60"/>
      <c r="I13" s="597"/>
      <c r="J13" s="77"/>
      <c r="K13" s="49"/>
      <c r="L13" s="49"/>
      <c r="M13" s="50"/>
      <c r="O13" s="601"/>
      <c r="P13" s="67"/>
      <c r="Q13" s="57"/>
      <c r="R13" s="68"/>
      <c r="S13" s="68"/>
      <c r="T13" s="68">
        <f t="shared" si="1"/>
        <v>0</v>
      </c>
      <c r="V13" s="52"/>
      <c r="W13" s="76"/>
      <c r="Y13" s="79"/>
      <c r="Z13" s="51"/>
      <c r="AB13" s="52"/>
      <c r="AC13" s="76">
        <f t="shared" si="2"/>
        <v>0</v>
      </c>
    </row>
    <row r="14" spans="2:30">
      <c r="B14" s="608"/>
      <c r="C14" s="79"/>
      <c r="D14" s="79"/>
      <c r="E14" s="79"/>
      <c r="F14" s="66">
        <v>0</v>
      </c>
      <c r="G14" s="51">
        <f t="shared" si="0"/>
        <v>0</v>
      </c>
      <c r="H14" s="60"/>
      <c r="I14" s="597"/>
      <c r="J14" s="77"/>
      <c r="K14" s="49"/>
      <c r="L14" s="49"/>
      <c r="M14" s="50"/>
      <c r="O14" s="601"/>
      <c r="P14" s="67"/>
      <c r="Q14" s="57"/>
      <c r="R14" s="68"/>
      <c r="S14" s="68"/>
      <c r="T14" s="68">
        <f t="shared" si="1"/>
        <v>0</v>
      </c>
      <c r="V14" s="52"/>
      <c r="W14" s="76"/>
      <c r="Y14" s="79"/>
      <c r="Z14" s="51"/>
      <c r="AB14" s="52"/>
      <c r="AC14" s="76">
        <f t="shared" si="2"/>
        <v>0</v>
      </c>
    </row>
    <row r="15" spans="2:30">
      <c r="B15" s="608"/>
      <c r="C15" s="79"/>
      <c r="D15" s="79"/>
      <c r="E15" s="79"/>
      <c r="F15" s="66">
        <v>0</v>
      </c>
      <c r="G15" s="51">
        <f t="shared" si="0"/>
        <v>0</v>
      </c>
      <c r="H15" s="60"/>
      <c r="I15" s="597"/>
      <c r="J15" s="77"/>
      <c r="K15" s="49"/>
      <c r="L15" s="49"/>
      <c r="M15" s="50"/>
      <c r="O15" s="601"/>
      <c r="P15" s="67"/>
      <c r="Q15" s="57"/>
      <c r="R15" s="68"/>
      <c r="S15" s="68"/>
      <c r="T15" s="68">
        <f t="shared" si="1"/>
        <v>0</v>
      </c>
      <c r="V15" s="52"/>
      <c r="W15" s="76"/>
      <c r="Y15" s="79"/>
      <c r="Z15" s="51"/>
      <c r="AB15" s="52"/>
      <c r="AC15" s="76">
        <f t="shared" si="2"/>
        <v>0</v>
      </c>
    </row>
    <row r="16" spans="2:30">
      <c r="B16" s="608"/>
      <c r="C16" s="79"/>
      <c r="D16" s="79"/>
      <c r="E16" s="79"/>
      <c r="F16" s="66">
        <v>0</v>
      </c>
      <c r="G16" s="51">
        <f t="shared" si="0"/>
        <v>0</v>
      </c>
      <c r="H16" s="60"/>
      <c r="I16" s="597"/>
      <c r="J16" s="77"/>
      <c r="K16" s="49"/>
      <c r="L16" s="49"/>
      <c r="M16" s="50"/>
      <c r="O16" s="601"/>
      <c r="P16" s="67"/>
      <c r="Q16" s="57"/>
      <c r="R16" s="68"/>
      <c r="S16" s="68"/>
      <c r="T16" s="68">
        <f t="shared" si="1"/>
        <v>0</v>
      </c>
      <c r="V16" s="52"/>
      <c r="W16" s="76"/>
      <c r="Y16" s="79"/>
      <c r="Z16" s="51"/>
      <c r="AB16" s="52"/>
      <c r="AC16" s="76">
        <f t="shared" si="2"/>
        <v>0</v>
      </c>
    </row>
    <row r="17" spans="2:29">
      <c r="B17" s="608"/>
      <c r="C17" s="79"/>
      <c r="D17" s="79"/>
      <c r="E17" s="79"/>
      <c r="F17" s="66">
        <v>0</v>
      </c>
      <c r="G17" s="51">
        <f t="shared" si="0"/>
        <v>0</v>
      </c>
      <c r="H17" s="60"/>
      <c r="I17" s="597"/>
      <c r="J17" s="77"/>
      <c r="K17" s="49"/>
      <c r="L17" s="49"/>
      <c r="M17" s="50"/>
      <c r="O17" s="601"/>
      <c r="P17" s="67"/>
      <c r="Q17" s="57"/>
      <c r="R17" s="68"/>
      <c r="S17" s="68"/>
      <c r="T17" s="68">
        <f t="shared" si="1"/>
        <v>0</v>
      </c>
      <c r="V17" s="52"/>
      <c r="W17" s="76"/>
      <c r="Y17" s="79"/>
      <c r="Z17" s="51"/>
      <c r="AB17" s="52"/>
      <c r="AC17" s="76">
        <f t="shared" si="2"/>
        <v>0</v>
      </c>
    </row>
    <row r="18" spans="2:29">
      <c r="B18" s="608"/>
      <c r="C18" s="79"/>
      <c r="D18" s="79"/>
      <c r="E18" s="79"/>
      <c r="F18" s="66">
        <v>0</v>
      </c>
      <c r="G18" s="51">
        <f t="shared" si="0"/>
        <v>0</v>
      </c>
      <c r="H18" s="60"/>
      <c r="I18" s="597"/>
      <c r="J18" s="77"/>
      <c r="K18" s="49"/>
      <c r="L18" s="49"/>
      <c r="M18" s="50"/>
      <c r="O18" s="601"/>
      <c r="P18" s="67"/>
      <c r="Q18" s="57"/>
      <c r="R18" s="68"/>
      <c r="S18" s="68"/>
      <c r="T18" s="68">
        <f t="shared" si="1"/>
        <v>0</v>
      </c>
      <c r="V18" s="52"/>
      <c r="W18" s="76"/>
      <c r="Y18" s="79"/>
      <c r="Z18" s="51"/>
      <c r="AB18" s="52"/>
      <c r="AC18" s="76">
        <f t="shared" si="2"/>
        <v>0</v>
      </c>
    </row>
    <row r="19" spans="2:29">
      <c r="B19" s="608"/>
      <c r="C19" s="79"/>
      <c r="D19" s="79"/>
      <c r="E19" s="79"/>
      <c r="F19" s="66">
        <v>0</v>
      </c>
      <c r="G19" s="51">
        <f t="shared" si="0"/>
        <v>0</v>
      </c>
      <c r="H19" s="60"/>
      <c r="I19" s="597"/>
      <c r="J19" s="77"/>
      <c r="K19" s="49"/>
      <c r="L19" s="49"/>
      <c r="M19" s="50"/>
      <c r="O19" s="601"/>
      <c r="P19" s="67"/>
      <c r="Q19" s="57"/>
      <c r="R19" s="68"/>
      <c r="S19" s="68"/>
      <c r="T19" s="68">
        <f t="shared" si="1"/>
        <v>0</v>
      </c>
      <c r="V19" s="52"/>
      <c r="W19" s="76"/>
      <c r="Y19" s="79"/>
      <c r="Z19" s="51"/>
      <c r="AB19" s="52"/>
      <c r="AC19" s="76">
        <f t="shared" si="2"/>
        <v>0</v>
      </c>
    </row>
    <row r="20" spans="2:29">
      <c r="B20" s="608"/>
      <c r="C20" s="79"/>
      <c r="D20" s="79"/>
      <c r="E20" s="79"/>
      <c r="F20" s="66">
        <v>0</v>
      </c>
      <c r="G20" s="51">
        <f t="shared" si="0"/>
        <v>0</v>
      </c>
      <c r="H20" s="60"/>
      <c r="I20" s="597"/>
      <c r="J20" s="77"/>
      <c r="K20" s="49"/>
      <c r="L20" s="49"/>
      <c r="M20" s="50"/>
      <c r="O20" s="601"/>
      <c r="P20" s="67"/>
      <c r="Q20" s="57"/>
      <c r="R20" s="68"/>
      <c r="S20" s="68"/>
      <c r="T20" s="68">
        <f t="shared" si="1"/>
        <v>0</v>
      </c>
      <c r="V20" s="52"/>
      <c r="W20" s="76"/>
      <c r="Y20" s="79"/>
      <c r="Z20" s="51"/>
      <c r="AB20" s="52"/>
      <c r="AC20" s="76">
        <f t="shared" si="2"/>
        <v>0</v>
      </c>
    </row>
    <row r="21" spans="2:29">
      <c r="B21" s="608"/>
      <c r="C21" s="79"/>
      <c r="D21" s="79"/>
      <c r="E21" s="79"/>
      <c r="F21" s="66">
        <v>0</v>
      </c>
      <c r="G21" s="51">
        <f t="shared" si="0"/>
        <v>0</v>
      </c>
      <c r="H21" s="60"/>
      <c r="I21" s="597"/>
      <c r="J21" s="77"/>
      <c r="K21" s="49"/>
      <c r="L21" s="49"/>
      <c r="M21" s="50"/>
      <c r="O21" s="601"/>
      <c r="P21" s="67"/>
      <c r="Q21" s="57"/>
      <c r="R21" s="68"/>
      <c r="S21" s="68"/>
      <c r="T21" s="68">
        <f t="shared" si="1"/>
        <v>0</v>
      </c>
      <c r="V21" s="52"/>
      <c r="W21" s="76"/>
      <c r="Y21" s="79"/>
      <c r="Z21" s="51"/>
      <c r="AB21" s="52"/>
      <c r="AC21" s="76">
        <f t="shared" si="2"/>
        <v>0</v>
      </c>
    </row>
    <row r="22" spans="2:29">
      <c r="B22" s="608"/>
      <c r="C22" s="79"/>
      <c r="D22" s="79"/>
      <c r="E22" s="79"/>
      <c r="F22" s="66">
        <v>0</v>
      </c>
      <c r="G22" s="51">
        <f t="shared" si="0"/>
        <v>0</v>
      </c>
      <c r="H22" s="60"/>
      <c r="I22" s="597"/>
      <c r="J22" s="77"/>
      <c r="K22" s="49"/>
      <c r="L22" s="49"/>
      <c r="M22" s="50"/>
      <c r="O22" s="601"/>
      <c r="P22" s="67"/>
      <c r="Q22" s="57"/>
      <c r="R22" s="68"/>
      <c r="S22" s="68"/>
      <c r="T22" s="68">
        <f t="shared" si="1"/>
        <v>0</v>
      </c>
      <c r="V22" s="52"/>
      <c r="W22" s="76"/>
      <c r="Y22" s="79"/>
      <c r="Z22" s="51"/>
      <c r="AB22" s="52"/>
      <c r="AC22" s="76">
        <f t="shared" si="2"/>
        <v>0</v>
      </c>
    </row>
    <row r="23" spans="2:29">
      <c r="B23" s="608"/>
      <c r="C23" s="79"/>
      <c r="D23" s="79"/>
      <c r="E23" s="79"/>
      <c r="F23" s="66">
        <v>0</v>
      </c>
      <c r="G23" s="51">
        <f t="shared" si="0"/>
        <v>0</v>
      </c>
      <c r="H23" s="60"/>
      <c r="I23" s="597"/>
      <c r="J23" s="77"/>
      <c r="K23" s="49"/>
      <c r="L23" s="49"/>
      <c r="M23" s="50"/>
      <c r="O23" s="601"/>
      <c r="P23" s="67"/>
      <c r="Q23" s="57"/>
      <c r="R23" s="68"/>
      <c r="S23" s="68"/>
      <c r="T23" s="68">
        <f t="shared" si="1"/>
        <v>0</v>
      </c>
      <c r="V23" s="52"/>
      <c r="W23" s="76"/>
      <c r="Y23" s="79"/>
      <c r="Z23" s="51"/>
      <c r="AB23" s="52"/>
      <c r="AC23" s="76">
        <f t="shared" si="2"/>
        <v>0</v>
      </c>
    </row>
    <row r="24" spans="2:29">
      <c r="B24" s="608"/>
      <c r="C24" s="79"/>
      <c r="D24" s="79"/>
      <c r="E24" s="79"/>
      <c r="F24" s="66">
        <v>0</v>
      </c>
      <c r="G24" s="51">
        <f t="shared" si="0"/>
        <v>0</v>
      </c>
      <c r="H24" s="60"/>
      <c r="I24" s="597"/>
      <c r="J24" s="77"/>
      <c r="K24" s="49"/>
      <c r="L24" s="49"/>
      <c r="M24" s="50"/>
      <c r="O24" s="601"/>
      <c r="P24" s="67"/>
      <c r="Q24" s="57"/>
      <c r="R24" s="68"/>
      <c r="S24" s="68"/>
      <c r="T24" s="68">
        <f t="shared" si="1"/>
        <v>0</v>
      </c>
      <c r="V24" s="52"/>
      <c r="W24" s="76"/>
      <c r="Y24" s="79"/>
      <c r="Z24" s="51"/>
      <c r="AB24" s="52"/>
      <c r="AC24" s="76">
        <f t="shared" si="2"/>
        <v>0</v>
      </c>
    </row>
    <row r="25" spans="2:29">
      <c r="B25" s="608"/>
      <c r="C25" s="79"/>
      <c r="D25" s="79"/>
      <c r="E25" s="79"/>
      <c r="F25" s="66">
        <v>0</v>
      </c>
      <c r="G25" s="51">
        <f t="shared" si="0"/>
        <v>0</v>
      </c>
      <c r="H25" s="60"/>
      <c r="I25" s="597"/>
      <c r="J25" s="77"/>
      <c r="K25" s="49"/>
      <c r="L25" s="49"/>
      <c r="M25" s="50"/>
      <c r="O25" s="601"/>
      <c r="P25" s="67"/>
      <c r="Q25" s="57"/>
      <c r="R25" s="68"/>
      <c r="S25" s="68"/>
      <c r="T25" s="68">
        <f t="shared" si="1"/>
        <v>0</v>
      </c>
      <c r="V25" s="52"/>
      <c r="W25" s="76"/>
      <c r="Y25" s="79"/>
      <c r="Z25" s="51"/>
      <c r="AB25" s="52"/>
      <c r="AC25" s="76">
        <f t="shared" si="2"/>
        <v>0</v>
      </c>
    </row>
    <row r="26" spans="2:29">
      <c r="B26" s="608"/>
      <c r="C26" s="79"/>
      <c r="D26" s="79"/>
      <c r="E26" s="79"/>
      <c r="F26" s="66">
        <v>0</v>
      </c>
      <c r="G26" s="51">
        <f t="shared" si="0"/>
        <v>0</v>
      </c>
      <c r="H26" s="60"/>
      <c r="I26" s="597"/>
      <c r="J26" s="77"/>
      <c r="K26" s="49"/>
      <c r="L26" s="49"/>
      <c r="M26" s="50"/>
      <c r="O26" s="601"/>
      <c r="P26" s="67"/>
      <c r="Q26" s="57"/>
      <c r="R26" s="68"/>
      <c r="S26" s="68"/>
      <c r="T26" s="68">
        <f t="shared" si="1"/>
        <v>0</v>
      </c>
      <c r="V26" s="52"/>
      <c r="W26" s="76"/>
      <c r="Y26" s="79"/>
      <c r="Z26" s="51"/>
      <c r="AB26" s="52"/>
      <c r="AC26" s="76">
        <f t="shared" si="2"/>
        <v>0</v>
      </c>
    </row>
    <row r="27" spans="2:29">
      <c r="B27" s="608"/>
      <c r="C27" s="79"/>
      <c r="D27" s="79"/>
      <c r="E27" s="79"/>
      <c r="F27" s="66">
        <v>0</v>
      </c>
      <c r="G27" s="51">
        <f t="shared" si="0"/>
        <v>0</v>
      </c>
      <c r="H27" s="60"/>
      <c r="I27" s="597"/>
      <c r="J27" s="77"/>
      <c r="K27" s="49"/>
      <c r="L27" s="49"/>
      <c r="M27" s="50"/>
      <c r="O27" s="601"/>
      <c r="P27" s="67"/>
      <c r="Q27" s="57"/>
      <c r="R27" s="68"/>
      <c r="S27" s="68"/>
      <c r="T27" s="68">
        <f t="shared" si="1"/>
        <v>0</v>
      </c>
      <c r="V27" s="52"/>
      <c r="W27" s="76"/>
      <c r="Y27" s="79"/>
      <c r="Z27" s="51"/>
      <c r="AB27" s="52"/>
      <c r="AC27" s="76">
        <f t="shared" si="2"/>
        <v>0</v>
      </c>
    </row>
    <row r="28" spans="2:29">
      <c r="B28" s="608"/>
      <c r="C28" s="79"/>
      <c r="D28" s="79"/>
      <c r="E28" s="79"/>
      <c r="F28" s="66">
        <v>0</v>
      </c>
      <c r="G28" s="51">
        <f t="shared" si="0"/>
        <v>0</v>
      </c>
      <c r="H28" s="60"/>
      <c r="I28" s="597"/>
      <c r="J28" s="77"/>
      <c r="K28" s="49"/>
      <c r="L28" s="49"/>
      <c r="M28" s="50"/>
      <c r="O28" s="601"/>
      <c r="P28" s="67"/>
      <c r="Q28" s="57"/>
      <c r="R28" s="68"/>
      <c r="S28" s="68"/>
      <c r="T28" s="68">
        <f t="shared" si="1"/>
        <v>0</v>
      </c>
      <c r="V28" s="52"/>
      <c r="W28" s="76"/>
      <c r="Y28" s="79"/>
      <c r="Z28" s="51"/>
      <c r="AB28" s="52"/>
      <c r="AC28" s="76">
        <f t="shared" si="2"/>
        <v>0</v>
      </c>
    </row>
    <row r="29" spans="2:29">
      <c r="B29" s="608"/>
      <c r="C29" s="79"/>
      <c r="D29" s="79"/>
      <c r="E29" s="79"/>
      <c r="F29" s="66">
        <v>0</v>
      </c>
      <c r="G29" s="51">
        <f t="shared" si="0"/>
        <v>0</v>
      </c>
      <c r="H29" s="60"/>
      <c r="I29" s="597"/>
      <c r="J29" s="77"/>
      <c r="K29" s="49"/>
      <c r="L29" s="49"/>
      <c r="M29" s="50"/>
      <c r="O29" s="601"/>
      <c r="P29" s="67"/>
      <c r="Q29" s="57"/>
      <c r="R29" s="68"/>
      <c r="S29" s="68"/>
      <c r="T29" s="68">
        <f t="shared" si="1"/>
        <v>0</v>
      </c>
      <c r="V29" s="52"/>
      <c r="W29" s="76"/>
      <c r="Y29" s="79"/>
      <c r="Z29" s="51"/>
      <c r="AB29" s="52"/>
      <c r="AC29" s="76">
        <f t="shared" si="2"/>
        <v>0</v>
      </c>
    </row>
    <row r="30" spans="2:29">
      <c r="B30" s="608"/>
      <c r="C30" s="79"/>
      <c r="D30" s="79"/>
      <c r="E30" s="79"/>
      <c r="F30" s="66">
        <v>0</v>
      </c>
      <c r="G30" s="51">
        <f t="shared" si="0"/>
        <v>0</v>
      </c>
      <c r="H30" s="60"/>
      <c r="I30" s="597"/>
      <c r="J30" s="77"/>
      <c r="K30" s="49"/>
      <c r="L30" s="49"/>
      <c r="M30" s="50"/>
      <c r="O30" s="601"/>
      <c r="P30" s="67"/>
      <c r="Q30" s="57"/>
      <c r="R30" s="68"/>
      <c r="S30" s="68"/>
      <c r="T30" s="68">
        <f t="shared" si="1"/>
        <v>0</v>
      </c>
      <c r="V30" s="52"/>
      <c r="W30" s="76"/>
      <c r="Y30" s="79"/>
      <c r="Z30" s="51"/>
      <c r="AB30" s="52"/>
      <c r="AC30" s="76">
        <f t="shared" si="2"/>
        <v>0</v>
      </c>
    </row>
    <row r="31" spans="2:29">
      <c r="B31" s="608"/>
      <c r="C31" s="79"/>
      <c r="D31" s="79"/>
      <c r="E31" s="79"/>
      <c r="F31" s="66">
        <v>0</v>
      </c>
      <c r="G31" s="51">
        <f t="shared" si="0"/>
        <v>0</v>
      </c>
      <c r="H31" s="60"/>
      <c r="I31" s="597"/>
      <c r="J31" s="82"/>
      <c r="K31" s="82"/>
      <c r="L31" s="82"/>
      <c r="M31" s="50"/>
      <c r="O31" s="601"/>
      <c r="P31" s="67"/>
      <c r="Q31" s="57"/>
      <c r="R31" s="68"/>
      <c r="S31" s="68"/>
      <c r="T31" s="68">
        <f t="shared" si="1"/>
        <v>0</v>
      </c>
      <c r="V31" s="52"/>
      <c r="W31" s="76"/>
      <c r="Y31" s="79"/>
      <c r="Z31" s="51"/>
      <c r="AB31" s="52"/>
      <c r="AC31" s="76">
        <f t="shared" si="2"/>
        <v>0</v>
      </c>
    </row>
    <row r="32" spans="2:29">
      <c r="B32" s="608"/>
      <c r="C32" s="79"/>
      <c r="D32" s="79"/>
      <c r="E32" s="79"/>
      <c r="F32" s="66">
        <v>0</v>
      </c>
      <c r="G32" s="51">
        <f t="shared" si="0"/>
        <v>0</v>
      </c>
      <c r="H32" s="60"/>
      <c r="I32" s="597"/>
      <c r="J32" s="82"/>
      <c r="K32" s="82"/>
      <c r="L32" s="82"/>
      <c r="M32" s="50"/>
      <c r="O32" s="601"/>
      <c r="P32" s="67"/>
      <c r="Q32" s="57"/>
      <c r="R32" s="68"/>
      <c r="S32" s="68"/>
      <c r="T32" s="68">
        <f t="shared" si="1"/>
        <v>0</v>
      </c>
      <c r="V32" s="52"/>
      <c r="W32" s="76"/>
      <c r="Y32" s="79"/>
      <c r="Z32" s="51"/>
      <c r="AB32" s="52"/>
      <c r="AC32" s="76">
        <f t="shared" si="2"/>
        <v>0</v>
      </c>
    </row>
    <row r="33" spans="2:29">
      <c r="B33" s="608"/>
      <c r="C33" s="79"/>
      <c r="D33" s="79"/>
      <c r="E33" s="79"/>
      <c r="F33" s="66">
        <v>0</v>
      </c>
      <c r="G33" s="51">
        <f t="shared" si="0"/>
        <v>0</v>
      </c>
      <c r="H33" s="60"/>
      <c r="I33" s="597"/>
      <c r="J33" s="82"/>
      <c r="K33" s="82"/>
      <c r="L33" s="82"/>
      <c r="M33" s="50"/>
      <c r="O33" s="601"/>
      <c r="P33" s="67"/>
      <c r="Q33" s="57"/>
      <c r="R33" s="68"/>
      <c r="S33" s="68"/>
      <c r="T33" s="68">
        <f t="shared" si="1"/>
        <v>0</v>
      </c>
      <c r="V33" s="52"/>
      <c r="W33" s="76"/>
      <c r="Y33" s="79"/>
      <c r="Z33" s="51"/>
      <c r="AB33" s="52"/>
      <c r="AC33" s="76">
        <f t="shared" si="2"/>
        <v>0</v>
      </c>
    </row>
    <row r="34" spans="2:29">
      <c r="B34" s="608"/>
      <c r="C34" s="79"/>
      <c r="D34" s="79"/>
      <c r="E34" s="79"/>
      <c r="F34" s="66">
        <v>0</v>
      </c>
      <c r="G34" s="51">
        <f t="shared" si="0"/>
        <v>0</v>
      </c>
      <c r="H34" s="60"/>
      <c r="I34" s="597"/>
      <c r="J34" s="83"/>
      <c r="K34" s="84"/>
      <c r="L34" s="84"/>
      <c r="M34" s="50"/>
      <c r="O34" s="601"/>
      <c r="P34" s="67"/>
      <c r="Q34" s="57"/>
      <c r="R34" s="68"/>
      <c r="S34" s="68"/>
      <c r="T34" s="68">
        <f t="shared" si="1"/>
        <v>0</v>
      </c>
      <c r="V34" s="52"/>
      <c r="W34" s="76"/>
      <c r="Y34" s="79"/>
      <c r="Z34" s="51"/>
      <c r="AB34" s="52"/>
      <c r="AC34" s="76">
        <f t="shared" si="2"/>
        <v>0</v>
      </c>
    </row>
    <row r="35" spans="2:29">
      <c r="B35" s="608"/>
      <c r="C35" s="79"/>
      <c r="D35" s="79"/>
      <c r="E35" s="79"/>
      <c r="F35" s="66">
        <v>0</v>
      </c>
      <c r="G35" s="51">
        <f t="shared" si="0"/>
        <v>0</v>
      </c>
      <c r="H35" s="60"/>
      <c r="I35" s="598"/>
      <c r="O35" s="602"/>
      <c r="P35" s="85"/>
      <c r="Q35" s="86"/>
      <c r="R35" s="87"/>
      <c r="S35" s="88"/>
      <c r="T35" s="68">
        <f t="shared" si="1"/>
        <v>0</v>
      </c>
      <c r="V35" s="52"/>
      <c r="W35" s="76"/>
      <c r="Y35" s="79"/>
      <c r="Z35" s="51"/>
      <c r="AB35" s="52"/>
      <c r="AC35" s="76">
        <f t="shared" si="2"/>
        <v>0</v>
      </c>
    </row>
    <row r="36" spans="2:29">
      <c r="B36" s="609"/>
      <c r="C36" s="79"/>
      <c r="D36" s="79"/>
      <c r="E36" s="79"/>
      <c r="F36" s="66">
        <v>0</v>
      </c>
      <c r="G36" s="51">
        <f t="shared" si="0"/>
        <v>0</v>
      </c>
      <c r="H36" s="60"/>
      <c r="R36" s="89"/>
      <c r="V36" s="52"/>
      <c r="W36" s="76"/>
      <c r="Y36" s="79"/>
      <c r="Z36" s="51"/>
      <c r="AB36" s="52"/>
      <c r="AC36" s="76">
        <f t="shared" si="2"/>
        <v>0</v>
      </c>
    </row>
    <row r="37" spans="2:29">
      <c r="B37" s="69" t="s">
        <v>26</v>
      </c>
      <c r="C37" s="89"/>
      <c r="D37" s="333">
        <f>SUM(D4:D36)</f>
        <v>8</v>
      </c>
      <c r="E37" s="90">
        <f>G37/D37</f>
        <v>42.861249999999998</v>
      </c>
      <c r="F37" s="91"/>
      <c r="G37" s="92">
        <f>SUM(G4:G36)</f>
        <v>342.89</v>
      </c>
      <c r="V37" s="52"/>
      <c r="W37" s="76"/>
      <c r="Y37" s="79"/>
      <c r="Z37" s="51"/>
      <c r="AB37" s="52"/>
      <c r="AC37" s="76">
        <f t="shared" si="2"/>
        <v>0</v>
      </c>
    </row>
    <row r="38" spans="2:29">
      <c r="E38" s="93" t="s">
        <v>27</v>
      </c>
      <c r="W38" s="94">
        <f>SUM(W5:W37)</f>
        <v>34.39</v>
      </c>
      <c r="Z38" s="94">
        <f>SUM(Z5:Z37)</f>
        <v>36.669999999999995</v>
      </c>
    </row>
  </sheetData>
  <mergeCells count="9">
    <mergeCell ref="AB2:AC2"/>
    <mergeCell ref="V3:W3"/>
    <mergeCell ref="Y3:Z3"/>
    <mergeCell ref="AB3:AC3"/>
    <mergeCell ref="B4:B36"/>
    <mergeCell ref="I4:I35"/>
    <mergeCell ref="O4:O35"/>
    <mergeCell ref="B2:C2"/>
    <mergeCell ref="D2:G2"/>
  </mergeCells>
  <hyperlinks>
    <hyperlink ref="B3" location="CARTEIRA!A1" display="SLCE3" xr:uid="{00000000-0004-0000-0700-000000000000}"/>
    <hyperlink ref="V3:W3" location="DIVIDENDO!A1" display="DIVIDENDO" xr:uid="{00000000-0004-0000-0700-000001000000}"/>
  </hyperlink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1:AE55"/>
  <sheetViews>
    <sheetView zoomScale="80" zoomScaleNormal="80" workbookViewId="0">
      <pane ySplit="3" topLeftCell="A4" activePane="bottomLeft" state="frozen"/>
      <selection pane="bottomLeft" activeCell="B3" sqref="B3"/>
    </sheetView>
  </sheetViews>
  <sheetFormatPr defaultColWidth="0" defaultRowHeight="15"/>
  <cols>
    <col min="1" max="1" width="1.28515625" style="58" customWidth="1"/>
    <col min="2" max="2" width="9.140625" style="58" customWidth="1"/>
    <col min="3" max="3" width="12" style="58" bestFit="1" customWidth="1"/>
    <col min="4" max="4" width="9.140625" style="58" customWidth="1"/>
    <col min="5" max="5" width="13.42578125" style="58" bestFit="1" customWidth="1"/>
    <col min="6" max="6" width="10" style="58" bestFit="1" customWidth="1"/>
    <col min="7" max="7" width="11.7109375" style="58" bestFit="1" customWidth="1"/>
    <col min="8" max="8" width="1.7109375" style="58" customWidth="1"/>
    <col min="9" max="9" width="9.140625" style="58" customWidth="1"/>
    <col min="10" max="10" width="12" style="58" bestFit="1" customWidth="1"/>
    <col min="11" max="11" width="9.140625" style="58" customWidth="1"/>
    <col min="12" max="12" width="9.5703125" style="58" bestFit="1" customWidth="1"/>
    <col min="13" max="13" width="11.7109375" style="58" bestFit="1" customWidth="1"/>
    <col min="14" max="14" width="1.28515625" style="58" customWidth="1"/>
    <col min="15" max="15" width="9.140625" style="58" customWidth="1"/>
    <col min="16" max="16" width="10.7109375" style="58" bestFit="1" customWidth="1"/>
    <col min="17" max="18" width="9.140625" style="58" customWidth="1"/>
    <col min="19" max="19" width="10.28515625" style="58" bestFit="1" customWidth="1"/>
    <col min="20" max="20" width="10.140625" style="58" bestFit="1" customWidth="1"/>
    <col min="21" max="21" width="2.42578125" style="58" customWidth="1"/>
    <col min="22" max="22" width="11.7109375" style="58" bestFit="1" customWidth="1"/>
    <col min="23" max="23" width="9.140625" style="58" customWidth="1"/>
    <col min="24" max="24" width="1.42578125" style="58" customWidth="1"/>
    <col min="25" max="25" width="11.7109375" style="58" bestFit="1" customWidth="1"/>
    <col min="26" max="26" width="9.28515625" style="58" customWidth="1"/>
    <col min="27" max="27" width="9.140625" style="58" customWidth="1"/>
    <col min="28" max="28" width="10.7109375" style="58" bestFit="1" customWidth="1"/>
    <col min="29" max="29" width="10.140625" style="58" bestFit="1" customWidth="1"/>
    <col min="30" max="30" width="9.140625" style="58" customWidth="1"/>
    <col min="31" max="31" width="0" style="58" hidden="1" customWidth="1"/>
    <col min="32" max="16384" width="9.140625" style="58" hidden="1"/>
  </cols>
  <sheetData>
    <row r="1" spans="1:30">
      <c r="A1" s="507">
        <v>44958</v>
      </c>
    </row>
    <row r="2" spans="1:30">
      <c r="B2" s="599" t="s">
        <v>48</v>
      </c>
      <c r="C2" s="599"/>
      <c r="D2" s="617" t="s">
        <v>49</v>
      </c>
      <c r="E2" s="618"/>
      <c r="F2" s="618"/>
      <c r="G2" s="618"/>
      <c r="M2" s="59" t="s">
        <v>2</v>
      </c>
      <c r="S2" s="60" t="s">
        <v>3</v>
      </c>
      <c r="T2" s="336" t="s">
        <v>4</v>
      </c>
      <c r="V2" s="603" t="s">
        <v>50</v>
      </c>
      <c r="W2" s="603"/>
      <c r="AB2" s="603" t="s">
        <v>5</v>
      </c>
      <c r="AC2" s="603"/>
    </row>
    <row r="3" spans="1:30" ht="27.75">
      <c r="B3" s="22" t="s">
        <v>51</v>
      </c>
      <c r="C3" s="329" t="s">
        <v>7</v>
      </c>
      <c r="D3" s="329" t="s">
        <v>8</v>
      </c>
      <c r="E3" s="329" t="s">
        <v>9</v>
      </c>
      <c r="F3" s="329" t="s">
        <v>10</v>
      </c>
      <c r="G3" s="328" t="s">
        <v>11</v>
      </c>
      <c r="I3" s="22" t="str">
        <f>(B3)</f>
        <v>ITUB4*</v>
      </c>
      <c r="J3" s="329" t="s">
        <v>7</v>
      </c>
      <c r="K3" s="329" t="s">
        <v>8</v>
      </c>
      <c r="L3" s="329" t="s">
        <v>9</v>
      </c>
      <c r="M3" s="329" t="s">
        <v>12</v>
      </c>
      <c r="O3" s="22" t="str">
        <f>(B3)</f>
        <v>ITUB4*</v>
      </c>
      <c r="P3" s="328" t="s">
        <v>13</v>
      </c>
      <c r="Q3" s="329" t="s">
        <v>8</v>
      </c>
      <c r="R3" s="328" t="s">
        <v>14</v>
      </c>
      <c r="S3" s="329" t="s">
        <v>15</v>
      </c>
      <c r="T3" s="329" t="s">
        <v>16</v>
      </c>
      <c r="V3" s="604" t="s">
        <v>17</v>
      </c>
      <c r="W3" s="604"/>
      <c r="Y3" s="605" t="s">
        <v>18</v>
      </c>
      <c r="Z3" s="605"/>
      <c r="AA3" s="62" t="s">
        <v>19</v>
      </c>
      <c r="AB3" s="606" t="s">
        <v>20</v>
      </c>
      <c r="AC3" s="606"/>
    </row>
    <row r="4" spans="1:30">
      <c r="B4" s="607" t="s">
        <v>21</v>
      </c>
      <c r="C4" s="70">
        <v>44046</v>
      </c>
      <c r="D4" s="52">
        <v>2</v>
      </c>
      <c r="E4" s="51">
        <v>26.8</v>
      </c>
      <c r="F4" s="66">
        <v>0</v>
      </c>
      <c r="G4" s="51">
        <f>(E4*D4)+F4</f>
        <v>53.6</v>
      </c>
      <c r="H4" s="60"/>
      <c r="I4" s="596" t="s">
        <v>2</v>
      </c>
      <c r="J4" s="70">
        <v>44083</v>
      </c>
      <c r="K4" s="52">
        <v>20</v>
      </c>
      <c r="L4" s="76">
        <v>24.51</v>
      </c>
      <c r="M4" s="50">
        <v>490.18</v>
      </c>
      <c r="O4" s="600" t="s">
        <v>4</v>
      </c>
      <c r="P4" s="67"/>
      <c r="Q4" s="57"/>
      <c r="R4" s="68"/>
      <c r="S4" s="68"/>
      <c r="T4" s="68">
        <f>(R4*Q4)+S4</f>
        <v>0</v>
      </c>
      <c r="V4" s="52" t="s">
        <v>22</v>
      </c>
      <c r="W4" s="52" t="s">
        <v>23</v>
      </c>
      <c r="Y4" s="52" t="s">
        <v>22</v>
      </c>
      <c r="Z4" s="52" t="s">
        <v>23</v>
      </c>
      <c r="AA4" s="336" t="s">
        <v>24</v>
      </c>
      <c r="AB4" s="52" t="s">
        <v>25</v>
      </c>
      <c r="AC4" s="52" t="s">
        <v>23</v>
      </c>
      <c r="AD4" s="69"/>
    </row>
    <row r="5" spans="1:30">
      <c r="B5" s="608"/>
      <c r="C5" s="70">
        <v>44082</v>
      </c>
      <c r="D5" s="52">
        <v>2</v>
      </c>
      <c r="E5" s="51">
        <v>24.49</v>
      </c>
      <c r="F5" s="66">
        <v>0</v>
      </c>
      <c r="G5" s="51">
        <f t="shared" ref="G5:G36" si="0">(E5*D5)+F5</f>
        <v>48.98</v>
      </c>
      <c r="H5" s="60"/>
      <c r="I5" s="597"/>
      <c r="J5" s="99">
        <v>2020</v>
      </c>
      <c r="K5" s="71"/>
      <c r="L5" s="71"/>
      <c r="M5" s="72"/>
      <c r="O5" s="601"/>
      <c r="P5" s="73"/>
      <c r="Q5" s="46"/>
      <c r="R5" s="74"/>
      <c r="S5" s="74"/>
      <c r="T5" s="68">
        <f t="shared" ref="T5:T35" si="1">(R5*Q5)+S5</f>
        <v>0</v>
      </c>
      <c r="V5" s="75">
        <v>44105</v>
      </c>
      <c r="W5" s="76">
        <v>0.03</v>
      </c>
      <c r="Y5" s="75">
        <v>44069</v>
      </c>
      <c r="Z5" s="51">
        <v>0.09</v>
      </c>
      <c r="AA5" s="336"/>
      <c r="AB5" s="75"/>
      <c r="AC5" s="76">
        <f>(T4)</f>
        <v>0</v>
      </c>
    </row>
    <row r="6" spans="1:30">
      <c r="B6" s="608"/>
      <c r="C6" s="70">
        <v>44083</v>
      </c>
      <c r="D6" s="52">
        <v>4</v>
      </c>
      <c r="E6" s="51">
        <v>24.3</v>
      </c>
      <c r="F6" s="66">
        <v>0</v>
      </c>
      <c r="G6" s="51">
        <f t="shared" si="0"/>
        <v>97.2</v>
      </c>
      <c r="H6" s="60"/>
      <c r="I6" s="597"/>
      <c r="J6" s="77"/>
      <c r="K6" s="49"/>
      <c r="L6" s="49"/>
      <c r="M6" s="50"/>
      <c r="O6" s="601"/>
      <c r="P6" s="67"/>
      <c r="Q6" s="57"/>
      <c r="R6" s="68"/>
      <c r="S6" s="68"/>
      <c r="T6" s="68">
        <f t="shared" si="1"/>
        <v>0</v>
      </c>
      <c r="V6" s="75">
        <v>44140</v>
      </c>
      <c r="W6" s="76">
        <v>0.3</v>
      </c>
      <c r="Y6" s="404">
        <v>0.09</v>
      </c>
      <c r="Z6" s="97"/>
      <c r="AA6" s="336"/>
      <c r="AB6" s="78"/>
      <c r="AC6" s="76">
        <f t="shared" ref="AC6:AC37" si="2">(T5)</f>
        <v>0</v>
      </c>
    </row>
    <row r="7" spans="1:30">
      <c r="B7" s="608"/>
      <c r="C7" s="70">
        <v>44083</v>
      </c>
      <c r="D7" s="52">
        <v>12</v>
      </c>
      <c r="E7" s="51">
        <v>24.2</v>
      </c>
      <c r="F7" s="66">
        <v>0</v>
      </c>
      <c r="G7" s="51">
        <f t="shared" si="0"/>
        <v>290.39999999999998</v>
      </c>
      <c r="H7" s="60"/>
      <c r="I7" s="597"/>
      <c r="J7" s="77"/>
      <c r="K7" s="49"/>
      <c r="L7" s="49"/>
      <c r="M7" s="50"/>
      <c r="O7" s="601"/>
      <c r="P7" s="67"/>
      <c r="Q7" s="57"/>
      <c r="R7" s="68"/>
      <c r="S7" s="68"/>
      <c r="T7" s="68">
        <f t="shared" si="1"/>
        <v>0</v>
      </c>
      <c r="V7" s="75">
        <v>44166</v>
      </c>
      <c r="W7" s="76">
        <v>0.3</v>
      </c>
      <c r="Y7" s="70">
        <v>44267</v>
      </c>
      <c r="Z7" s="51">
        <v>2.79</v>
      </c>
      <c r="AB7" s="52"/>
      <c r="AC7" s="76">
        <f t="shared" si="2"/>
        <v>0</v>
      </c>
    </row>
    <row r="8" spans="1:30">
      <c r="B8" s="608"/>
      <c r="C8" s="70"/>
      <c r="D8" s="52"/>
      <c r="E8" s="51"/>
      <c r="F8" s="66">
        <v>0</v>
      </c>
      <c r="G8" s="51">
        <f t="shared" si="0"/>
        <v>0</v>
      </c>
      <c r="H8" s="60"/>
      <c r="I8" s="597"/>
      <c r="J8" s="77"/>
      <c r="K8" s="49"/>
      <c r="L8" s="49"/>
      <c r="M8" s="50"/>
      <c r="O8" s="601"/>
      <c r="P8" s="67"/>
      <c r="Q8" s="57"/>
      <c r="R8" s="68"/>
      <c r="S8" s="68"/>
      <c r="T8" s="68">
        <f t="shared" si="1"/>
        <v>0</v>
      </c>
      <c r="V8" s="201">
        <f>SUM(W5:W7)</f>
        <v>0.62999999999999989</v>
      </c>
      <c r="W8" s="96"/>
      <c r="Y8" s="70">
        <v>44434</v>
      </c>
      <c r="Z8" s="51">
        <v>4.41</v>
      </c>
      <c r="AB8" s="52"/>
      <c r="AC8" s="76">
        <f t="shared" si="2"/>
        <v>0</v>
      </c>
    </row>
    <row r="9" spans="1:30">
      <c r="B9" s="608"/>
      <c r="C9" s="70"/>
      <c r="D9" s="52"/>
      <c r="E9" s="51"/>
      <c r="F9" s="66">
        <v>0</v>
      </c>
      <c r="G9" s="51">
        <f t="shared" si="0"/>
        <v>0</v>
      </c>
      <c r="H9" s="60"/>
      <c r="I9" s="597"/>
      <c r="J9" s="80"/>
      <c r="K9" s="81"/>
      <c r="L9" s="81"/>
      <c r="M9" s="50"/>
      <c r="O9" s="601"/>
      <c r="P9" s="67"/>
      <c r="Q9" s="57"/>
      <c r="R9" s="68"/>
      <c r="S9" s="68"/>
      <c r="T9" s="68">
        <f t="shared" si="1"/>
        <v>0</v>
      </c>
      <c r="V9" s="75">
        <v>44200</v>
      </c>
      <c r="W9" s="76">
        <v>0.3</v>
      </c>
      <c r="Y9" s="70">
        <v>44531</v>
      </c>
      <c r="Z9" s="51">
        <v>0.3</v>
      </c>
      <c r="AB9" s="52"/>
      <c r="AC9" s="76">
        <f t="shared" si="2"/>
        <v>0</v>
      </c>
    </row>
    <row r="10" spans="1:30">
      <c r="B10" s="608"/>
      <c r="C10" s="70"/>
      <c r="D10" s="52"/>
      <c r="E10" s="51"/>
      <c r="F10" s="66">
        <v>0</v>
      </c>
      <c r="G10" s="51">
        <f t="shared" si="0"/>
        <v>0</v>
      </c>
      <c r="H10" s="60"/>
      <c r="I10" s="597"/>
      <c r="J10" s="77"/>
      <c r="K10" s="49"/>
      <c r="L10" s="49"/>
      <c r="M10" s="50"/>
      <c r="O10" s="601"/>
      <c r="P10" s="67"/>
      <c r="Q10" s="57"/>
      <c r="R10" s="68"/>
      <c r="S10" s="68"/>
      <c r="T10" s="68">
        <f t="shared" si="1"/>
        <v>0</v>
      </c>
      <c r="V10" s="75">
        <v>44228</v>
      </c>
      <c r="W10" s="76">
        <v>0.3</v>
      </c>
      <c r="Y10" s="378">
        <f>SUM(Z7:Z9)</f>
        <v>7.5</v>
      </c>
      <c r="Z10" s="259"/>
      <c r="AB10" s="52"/>
      <c r="AC10" s="76">
        <f t="shared" si="2"/>
        <v>0</v>
      </c>
    </row>
    <row r="11" spans="1:30">
      <c r="B11" s="608"/>
      <c r="C11" s="79"/>
      <c r="D11" s="79"/>
      <c r="E11" s="79"/>
      <c r="F11" s="66">
        <v>0</v>
      </c>
      <c r="G11" s="51">
        <f t="shared" si="0"/>
        <v>0</v>
      </c>
      <c r="H11" s="60"/>
      <c r="I11" s="597"/>
      <c r="J11" s="77"/>
      <c r="K11" s="49"/>
      <c r="L11" s="49"/>
      <c r="M11" s="50"/>
      <c r="O11" s="601"/>
      <c r="P11" s="67"/>
      <c r="Q11" s="57"/>
      <c r="R11" s="68"/>
      <c r="S11" s="68"/>
      <c r="T11" s="68">
        <f t="shared" si="1"/>
        <v>0</v>
      </c>
      <c r="V11" s="75">
        <v>44256</v>
      </c>
      <c r="W11" s="76">
        <v>0.3</v>
      </c>
      <c r="Y11" s="70">
        <v>44564</v>
      </c>
      <c r="Z11" s="51">
        <v>0.3</v>
      </c>
      <c r="AB11" s="52"/>
      <c r="AC11" s="76">
        <f t="shared" si="2"/>
        <v>0</v>
      </c>
    </row>
    <row r="12" spans="1:30">
      <c r="B12" s="608"/>
      <c r="C12" s="79"/>
      <c r="D12" s="79"/>
      <c r="E12" s="79"/>
      <c r="F12" s="66">
        <v>0</v>
      </c>
      <c r="G12" s="51">
        <f t="shared" si="0"/>
        <v>0</v>
      </c>
      <c r="H12" s="60"/>
      <c r="I12" s="597"/>
      <c r="J12" s="77"/>
      <c r="K12" s="49"/>
      <c r="L12" s="49"/>
      <c r="M12" s="50"/>
      <c r="O12" s="601"/>
      <c r="P12" s="67"/>
      <c r="Q12" s="57"/>
      <c r="R12" s="68"/>
      <c r="S12" s="68"/>
      <c r="T12" s="68">
        <f t="shared" si="1"/>
        <v>0</v>
      </c>
      <c r="V12" s="75">
        <v>44267</v>
      </c>
      <c r="W12" s="76">
        <v>1.92</v>
      </c>
      <c r="Y12" s="70">
        <v>44593</v>
      </c>
      <c r="Z12" s="51">
        <v>0.3</v>
      </c>
      <c r="AB12" s="52"/>
      <c r="AC12" s="76">
        <f t="shared" si="2"/>
        <v>0</v>
      </c>
    </row>
    <row r="13" spans="1:30">
      <c r="B13" s="608"/>
      <c r="C13" s="79"/>
      <c r="D13" s="79"/>
      <c r="E13" s="79"/>
      <c r="F13" s="66">
        <v>0</v>
      </c>
      <c r="G13" s="51">
        <f t="shared" si="0"/>
        <v>0</v>
      </c>
      <c r="H13" s="60"/>
      <c r="I13" s="597"/>
      <c r="J13" s="77"/>
      <c r="K13" s="49"/>
      <c r="L13" s="49"/>
      <c r="M13" s="50"/>
      <c r="O13" s="601"/>
      <c r="P13" s="67"/>
      <c r="Q13" s="57"/>
      <c r="R13" s="68"/>
      <c r="S13" s="68"/>
      <c r="T13" s="68">
        <f t="shared" si="1"/>
        <v>0</v>
      </c>
      <c r="V13" s="75">
        <v>44287</v>
      </c>
      <c r="W13" s="76">
        <v>0.3</v>
      </c>
      <c r="Y13" s="70">
        <v>44622</v>
      </c>
      <c r="Z13" s="51">
        <v>0.3</v>
      </c>
      <c r="AB13" s="52"/>
      <c r="AC13" s="76">
        <f t="shared" si="2"/>
        <v>0</v>
      </c>
    </row>
    <row r="14" spans="1:30">
      <c r="B14" s="608"/>
      <c r="C14" s="79"/>
      <c r="D14" s="79"/>
      <c r="E14" s="79"/>
      <c r="F14" s="66">
        <v>0</v>
      </c>
      <c r="G14" s="51">
        <f t="shared" si="0"/>
        <v>0</v>
      </c>
      <c r="H14" s="60"/>
      <c r="I14" s="597"/>
      <c r="J14" s="77"/>
      <c r="K14" s="49"/>
      <c r="L14" s="49"/>
      <c r="M14" s="50"/>
      <c r="O14" s="601"/>
      <c r="P14" s="67"/>
      <c r="Q14" s="57"/>
      <c r="R14" s="68"/>
      <c r="S14" s="68"/>
      <c r="T14" s="68">
        <f t="shared" si="1"/>
        <v>0</v>
      </c>
      <c r="V14" s="75">
        <v>44319</v>
      </c>
      <c r="W14" s="76">
        <v>0.3</v>
      </c>
      <c r="Y14" s="70">
        <v>44631</v>
      </c>
      <c r="Z14" s="51">
        <v>4.5</v>
      </c>
      <c r="AB14" s="52"/>
      <c r="AC14" s="76">
        <f t="shared" si="2"/>
        <v>0</v>
      </c>
    </row>
    <row r="15" spans="1:30">
      <c r="B15" s="608"/>
      <c r="C15" s="79"/>
      <c r="D15" s="79"/>
      <c r="E15" s="79"/>
      <c r="F15" s="66">
        <v>0</v>
      </c>
      <c r="G15" s="51">
        <f t="shared" si="0"/>
        <v>0</v>
      </c>
      <c r="H15" s="60"/>
      <c r="I15" s="597"/>
      <c r="J15" s="77"/>
      <c r="K15" s="49"/>
      <c r="L15" s="49"/>
      <c r="M15" s="50"/>
      <c r="O15" s="601"/>
      <c r="P15" s="67"/>
      <c r="Q15" s="57"/>
      <c r="R15" s="68"/>
      <c r="S15" s="68"/>
      <c r="T15" s="68">
        <f t="shared" si="1"/>
        <v>0</v>
      </c>
      <c r="V15" s="75">
        <v>44348</v>
      </c>
      <c r="W15" s="76">
        <v>0.3</v>
      </c>
      <c r="Y15" s="70">
        <v>44631</v>
      </c>
      <c r="Z15" s="51">
        <v>0.23</v>
      </c>
      <c r="AB15" s="52"/>
      <c r="AC15" s="76">
        <f t="shared" si="2"/>
        <v>0</v>
      </c>
    </row>
    <row r="16" spans="1:30">
      <c r="B16" s="608"/>
      <c r="C16" s="79"/>
      <c r="D16" s="79"/>
      <c r="E16" s="79"/>
      <c r="F16" s="66">
        <v>0</v>
      </c>
      <c r="G16" s="51">
        <f t="shared" si="0"/>
        <v>0</v>
      </c>
      <c r="H16" s="60"/>
      <c r="I16" s="597"/>
      <c r="J16" s="77"/>
      <c r="K16" s="49"/>
      <c r="L16" s="49"/>
      <c r="M16" s="50"/>
      <c r="O16" s="601"/>
      <c r="P16" s="67"/>
      <c r="Q16" s="57"/>
      <c r="R16" s="68"/>
      <c r="S16" s="68"/>
      <c r="T16" s="68">
        <f t="shared" si="1"/>
        <v>0</v>
      </c>
      <c r="V16" s="75">
        <v>44378</v>
      </c>
      <c r="W16" s="76">
        <v>0.3</v>
      </c>
      <c r="Y16" s="70">
        <v>44652</v>
      </c>
      <c r="Z16" s="51">
        <v>0.3</v>
      </c>
      <c r="AB16" s="52"/>
      <c r="AC16" s="76">
        <f t="shared" si="2"/>
        <v>0</v>
      </c>
    </row>
    <row r="17" spans="2:30">
      <c r="B17" s="608"/>
      <c r="C17" s="79"/>
      <c r="D17" s="79"/>
      <c r="E17" s="79"/>
      <c r="F17" s="66">
        <v>0</v>
      </c>
      <c r="G17" s="51">
        <f t="shared" si="0"/>
        <v>0</v>
      </c>
      <c r="H17" s="60"/>
      <c r="I17" s="597"/>
      <c r="J17" s="77"/>
      <c r="K17" s="49"/>
      <c r="L17" s="49"/>
      <c r="M17" s="50"/>
      <c r="O17" s="601"/>
      <c r="P17" s="67"/>
      <c r="Q17" s="57"/>
      <c r="R17" s="68"/>
      <c r="S17" s="68"/>
      <c r="T17" s="68">
        <f t="shared" si="1"/>
        <v>0</v>
      </c>
      <c r="V17" s="75">
        <v>44410</v>
      </c>
      <c r="W17" s="76">
        <v>0.3</v>
      </c>
      <c r="Y17" s="70">
        <v>44683</v>
      </c>
      <c r="Z17" s="51">
        <v>0.3</v>
      </c>
      <c r="AB17" s="52"/>
      <c r="AC17" s="76">
        <f t="shared" si="2"/>
        <v>0</v>
      </c>
    </row>
    <row r="18" spans="2:30">
      <c r="B18" s="608"/>
      <c r="C18" s="79"/>
      <c r="D18" s="79"/>
      <c r="E18" s="79"/>
      <c r="F18" s="66">
        <v>0</v>
      </c>
      <c r="G18" s="51">
        <f t="shared" si="0"/>
        <v>0</v>
      </c>
      <c r="H18" s="60"/>
      <c r="I18" s="597"/>
      <c r="J18" s="77"/>
      <c r="K18" s="49"/>
      <c r="L18" s="49"/>
      <c r="M18" s="50"/>
      <c r="O18" s="601"/>
      <c r="P18" s="67"/>
      <c r="Q18" s="57"/>
      <c r="R18" s="68"/>
      <c r="S18" s="68"/>
      <c r="T18" s="68">
        <f t="shared" si="1"/>
        <v>0</v>
      </c>
      <c r="V18" s="75">
        <v>44440</v>
      </c>
      <c r="W18" s="76">
        <v>0.3</v>
      </c>
      <c r="Y18" s="70">
        <v>44713</v>
      </c>
      <c r="Z18" s="51">
        <v>0.3</v>
      </c>
      <c r="AB18" s="52"/>
      <c r="AC18" s="76">
        <f t="shared" si="2"/>
        <v>0</v>
      </c>
    </row>
    <row r="19" spans="2:30">
      <c r="B19" s="608"/>
      <c r="C19" s="79"/>
      <c r="D19" s="79"/>
      <c r="E19" s="79"/>
      <c r="F19" s="66">
        <v>0</v>
      </c>
      <c r="G19" s="51">
        <f t="shared" si="0"/>
        <v>0</v>
      </c>
      <c r="H19" s="60"/>
      <c r="I19" s="597"/>
      <c r="J19" s="77"/>
      <c r="K19" s="49"/>
      <c r="L19" s="49"/>
      <c r="M19" s="50"/>
      <c r="O19" s="601"/>
      <c r="P19" s="67"/>
      <c r="Q19" s="57"/>
      <c r="R19" s="68"/>
      <c r="S19" s="68"/>
      <c r="T19" s="68">
        <f t="shared" si="1"/>
        <v>0</v>
      </c>
      <c r="V19" s="75">
        <v>44470</v>
      </c>
      <c r="W19" s="76">
        <v>0.3</v>
      </c>
      <c r="Y19" s="70">
        <v>44743</v>
      </c>
      <c r="Z19" s="51">
        <v>0.3</v>
      </c>
      <c r="AB19" s="52"/>
      <c r="AC19" s="76">
        <f t="shared" si="2"/>
        <v>0</v>
      </c>
    </row>
    <row r="20" spans="2:30">
      <c r="B20" s="608"/>
      <c r="C20" s="79"/>
      <c r="D20" s="79"/>
      <c r="E20" s="79"/>
      <c r="F20" s="66">
        <v>0</v>
      </c>
      <c r="G20" s="51">
        <f t="shared" si="0"/>
        <v>0</v>
      </c>
      <c r="H20" s="60"/>
      <c r="I20" s="597"/>
      <c r="J20" s="77"/>
      <c r="K20" s="49"/>
      <c r="L20" s="49"/>
      <c r="M20" s="50"/>
      <c r="O20" s="601"/>
      <c r="P20" s="67"/>
      <c r="Q20" s="57"/>
      <c r="R20" s="68"/>
      <c r="S20" s="68"/>
      <c r="T20" s="68">
        <f t="shared" si="1"/>
        <v>0</v>
      </c>
      <c r="V20" s="75">
        <v>44501</v>
      </c>
      <c r="W20" s="76">
        <v>0.3</v>
      </c>
      <c r="Y20" s="70">
        <v>44774</v>
      </c>
      <c r="Z20" s="51">
        <v>0.3</v>
      </c>
      <c r="AB20" s="52"/>
      <c r="AC20" s="76">
        <f t="shared" si="2"/>
        <v>0</v>
      </c>
    </row>
    <row r="21" spans="2:30">
      <c r="B21" s="608"/>
      <c r="C21" s="79"/>
      <c r="D21" s="79"/>
      <c r="E21" s="79"/>
      <c r="F21" s="66">
        <v>0</v>
      </c>
      <c r="G21" s="51">
        <f t="shared" si="0"/>
        <v>0</v>
      </c>
      <c r="H21" s="60"/>
      <c r="I21" s="597"/>
      <c r="J21" s="77"/>
      <c r="K21" s="49"/>
      <c r="L21" s="49"/>
      <c r="M21" s="50"/>
      <c r="O21" s="601"/>
      <c r="P21" s="67"/>
      <c r="Q21" s="57"/>
      <c r="R21" s="68"/>
      <c r="S21" s="68"/>
      <c r="T21" s="68">
        <f t="shared" si="1"/>
        <v>0</v>
      </c>
      <c r="V21" s="75">
        <v>44540</v>
      </c>
      <c r="W21" s="76">
        <v>76.69</v>
      </c>
      <c r="Y21" s="645" t="s">
        <v>52</v>
      </c>
      <c r="Z21" s="646"/>
      <c r="AA21" s="646"/>
      <c r="AB21" s="646"/>
      <c r="AC21" s="646"/>
      <c r="AD21" s="646"/>
    </row>
    <row r="22" spans="2:30">
      <c r="B22" s="608"/>
      <c r="C22" s="79"/>
      <c r="D22" s="79"/>
      <c r="E22" s="79"/>
      <c r="F22" s="66">
        <v>0</v>
      </c>
      <c r="G22" s="51">
        <f t="shared" si="0"/>
        <v>0</v>
      </c>
      <c r="H22" s="60"/>
      <c r="I22" s="597"/>
      <c r="J22" s="77"/>
      <c r="K22" s="49"/>
      <c r="L22" s="49"/>
      <c r="M22" s="50"/>
      <c r="O22" s="601"/>
      <c r="P22" s="67"/>
      <c r="Q22" s="57"/>
      <c r="R22" s="68"/>
      <c r="S22" s="68"/>
      <c r="T22" s="68">
        <f t="shared" si="1"/>
        <v>0</v>
      </c>
      <c r="V22" s="374">
        <f>SUM(W9:W21)</f>
        <v>81.91</v>
      </c>
      <c r="W22" s="364"/>
      <c r="Y22" s="70">
        <v>44803</v>
      </c>
      <c r="Z22" s="51">
        <v>5.22</v>
      </c>
      <c r="AB22" s="52"/>
      <c r="AC22" s="76">
        <f t="shared" si="2"/>
        <v>0</v>
      </c>
    </row>
    <row r="23" spans="2:30">
      <c r="B23" s="608"/>
      <c r="C23" s="79"/>
      <c r="D23" s="79"/>
      <c r="E23" s="79"/>
      <c r="F23" s="66">
        <v>0</v>
      </c>
      <c r="G23" s="51">
        <f t="shared" si="0"/>
        <v>0</v>
      </c>
      <c r="H23" s="60"/>
      <c r="I23" s="597"/>
      <c r="J23" s="77"/>
      <c r="K23" s="49"/>
      <c r="L23" s="49"/>
      <c r="M23" s="50"/>
      <c r="O23" s="601"/>
      <c r="P23" s="67"/>
      <c r="Q23" s="57"/>
      <c r="R23" s="68"/>
      <c r="S23" s="68"/>
      <c r="T23" s="68">
        <f t="shared" si="1"/>
        <v>0</v>
      </c>
      <c r="V23" s="75">
        <v>44683</v>
      </c>
      <c r="W23" s="76">
        <v>0.3</v>
      </c>
      <c r="Y23" s="70">
        <v>44805</v>
      </c>
      <c r="Z23" s="51">
        <v>0.3</v>
      </c>
      <c r="AB23" s="52"/>
      <c r="AC23" s="76">
        <f t="shared" si="2"/>
        <v>0</v>
      </c>
    </row>
    <row r="24" spans="2:30">
      <c r="B24" s="608"/>
      <c r="C24" s="79"/>
      <c r="D24" s="79"/>
      <c r="E24" s="79"/>
      <c r="F24" s="66">
        <v>0</v>
      </c>
      <c r="G24" s="51">
        <f t="shared" si="0"/>
        <v>0</v>
      </c>
      <c r="H24" s="60"/>
      <c r="I24" s="597"/>
      <c r="J24" s="77"/>
      <c r="K24" s="49"/>
      <c r="L24" s="49"/>
      <c r="M24" s="50"/>
      <c r="O24" s="601"/>
      <c r="P24" s="67"/>
      <c r="Q24" s="57"/>
      <c r="R24" s="68"/>
      <c r="S24" s="68"/>
      <c r="T24" s="68">
        <f t="shared" si="1"/>
        <v>0</v>
      </c>
      <c r="V24" s="201">
        <f>W23</f>
        <v>0.3</v>
      </c>
      <c r="W24" s="96"/>
      <c r="Y24" s="70">
        <v>44837</v>
      </c>
      <c r="Z24" s="51">
        <v>0.3</v>
      </c>
      <c r="AB24" s="52"/>
      <c r="AC24" s="76">
        <f t="shared" si="2"/>
        <v>0</v>
      </c>
    </row>
    <row r="25" spans="2:30">
      <c r="B25" s="608"/>
      <c r="C25" s="79"/>
      <c r="D25" s="79"/>
      <c r="E25" s="79"/>
      <c r="F25" s="66">
        <v>0</v>
      </c>
      <c r="G25" s="51">
        <f t="shared" si="0"/>
        <v>0</v>
      </c>
      <c r="H25" s="60"/>
      <c r="I25" s="597"/>
      <c r="J25" s="77"/>
      <c r="K25" s="49"/>
      <c r="L25" s="49"/>
      <c r="M25" s="50"/>
      <c r="O25" s="601"/>
      <c r="P25" s="67"/>
      <c r="Q25" s="57"/>
      <c r="R25" s="68"/>
      <c r="S25" s="68"/>
      <c r="T25" s="68">
        <f t="shared" si="1"/>
        <v>0</v>
      </c>
      <c r="V25" s="52"/>
      <c r="W25" s="76"/>
      <c r="Y25" s="70">
        <v>44867</v>
      </c>
      <c r="Z25" s="51">
        <v>0.3</v>
      </c>
      <c r="AB25" s="52"/>
      <c r="AC25" s="76">
        <f t="shared" si="2"/>
        <v>0</v>
      </c>
    </row>
    <row r="26" spans="2:30">
      <c r="B26" s="608"/>
      <c r="C26" s="79"/>
      <c r="D26" s="79"/>
      <c r="E26" s="79"/>
      <c r="F26" s="66">
        <v>0</v>
      </c>
      <c r="G26" s="51">
        <f t="shared" si="0"/>
        <v>0</v>
      </c>
      <c r="H26" s="60"/>
      <c r="I26" s="597"/>
      <c r="J26" s="77"/>
      <c r="K26" s="49"/>
      <c r="L26" s="49"/>
      <c r="M26" s="50"/>
      <c r="O26" s="601"/>
      <c r="P26" s="67"/>
      <c r="Q26" s="57"/>
      <c r="R26" s="68"/>
      <c r="S26" s="68"/>
      <c r="T26" s="68">
        <f t="shared" si="1"/>
        <v>0</v>
      </c>
      <c r="V26" s="52"/>
      <c r="W26" s="76"/>
      <c r="Y26" s="70">
        <v>44896</v>
      </c>
      <c r="Z26" s="51">
        <v>0.3</v>
      </c>
      <c r="AB26" s="52"/>
      <c r="AC26" s="76">
        <f t="shared" si="2"/>
        <v>0</v>
      </c>
    </row>
    <row r="27" spans="2:30">
      <c r="B27" s="608"/>
      <c r="C27" s="79"/>
      <c r="D27" s="79"/>
      <c r="E27" s="79"/>
      <c r="F27" s="66">
        <v>0</v>
      </c>
      <c r="G27" s="51">
        <f t="shared" si="0"/>
        <v>0</v>
      </c>
      <c r="H27" s="60"/>
      <c r="I27" s="597"/>
      <c r="J27" s="77"/>
      <c r="K27" s="49"/>
      <c r="L27" s="49"/>
      <c r="M27" s="50"/>
      <c r="O27" s="601"/>
      <c r="P27" s="67"/>
      <c r="Q27" s="57"/>
      <c r="R27" s="68"/>
      <c r="S27" s="68"/>
      <c r="T27" s="68">
        <f t="shared" si="1"/>
        <v>0</v>
      </c>
      <c r="V27" s="52"/>
      <c r="W27" s="76"/>
      <c r="Y27" s="499">
        <f>SUM(Z11:Z26)</f>
        <v>13.550000000000002</v>
      </c>
      <c r="Z27" s="97"/>
      <c r="AB27" s="52"/>
      <c r="AC27" s="76">
        <f t="shared" si="2"/>
        <v>0</v>
      </c>
    </row>
    <row r="28" spans="2:30">
      <c r="B28" s="608"/>
      <c r="C28" s="79"/>
      <c r="D28" s="79"/>
      <c r="E28" s="79"/>
      <c r="F28" s="66">
        <v>0</v>
      </c>
      <c r="G28" s="51">
        <f t="shared" si="0"/>
        <v>0</v>
      </c>
      <c r="H28" s="60"/>
      <c r="I28" s="597"/>
      <c r="J28" s="77"/>
      <c r="K28" s="49"/>
      <c r="L28" s="49"/>
      <c r="M28" s="50"/>
      <c r="O28" s="601"/>
      <c r="P28" s="67"/>
      <c r="Q28" s="57"/>
      <c r="R28" s="68"/>
      <c r="S28" s="68"/>
      <c r="T28" s="68">
        <f t="shared" si="1"/>
        <v>0</v>
      </c>
      <c r="V28" s="52"/>
      <c r="W28" s="76"/>
      <c r="Y28" s="70">
        <v>44928</v>
      </c>
      <c r="Z28" s="51">
        <v>0.3</v>
      </c>
      <c r="AB28" s="52"/>
      <c r="AC28" s="76">
        <f t="shared" si="2"/>
        <v>0</v>
      </c>
    </row>
    <row r="29" spans="2:30">
      <c r="B29" s="608"/>
      <c r="C29" s="79"/>
      <c r="D29" s="79"/>
      <c r="E29" s="79"/>
      <c r="F29" s="66">
        <v>0</v>
      </c>
      <c r="G29" s="51">
        <f t="shared" si="0"/>
        <v>0</v>
      </c>
      <c r="H29" s="60"/>
      <c r="I29" s="597"/>
      <c r="J29" s="77"/>
      <c r="K29" s="49"/>
      <c r="L29" s="49"/>
      <c r="M29" s="50"/>
      <c r="O29" s="601"/>
      <c r="P29" s="67"/>
      <c r="Q29" s="57"/>
      <c r="R29" s="68"/>
      <c r="S29" s="68"/>
      <c r="T29" s="68">
        <f t="shared" si="1"/>
        <v>0</v>
      </c>
      <c r="V29" s="52"/>
      <c r="W29" s="76"/>
      <c r="Y29" s="70">
        <v>44958</v>
      </c>
      <c r="Z29" s="51">
        <v>0.3</v>
      </c>
      <c r="AB29" s="52"/>
      <c r="AC29" s="76">
        <f t="shared" si="2"/>
        <v>0</v>
      </c>
    </row>
    <row r="30" spans="2:30">
      <c r="B30" s="608"/>
      <c r="C30" s="79"/>
      <c r="D30" s="79"/>
      <c r="E30" s="79"/>
      <c r="F30" s="66">
        <v>0</v>
      </c>
      <c r="G30" s="51">
        <f t="shared" si="0"/>
        <v>0</v>
      </c>
      <c r="H30" s="60"/>
      <c r="I30" s="597"/>
      <c r="J30" s="77"/>
      <c r="K30" s="49"/>
      <c r="L30" s="49"/>
      <c r="M30" s="50"/>
      <c r="O30" s="601"/>
      <c r="P30" s="67"/>
      <c r="Q30" s="57"/>
      <c r="R30" s="68"/>
      <c r="S30" s="68"/>
      <c r="T30" s="68">
        <f t="shared" si="1"/>
        <v>0</v>
      </c>
      <c r="V30" s="52"/>
      <c r="W30" s="76"/>
      <c r="Y30" s="70">
        <v>44986</v>
      </c>
      <c r="Z30" s="51">
        <v>0.3</v>
      </c>
      <c r="AB30" s="52"/>
      <c r="AC30" s="76">
        <f t="shared" si="2"/>
        <v>0</v>
      </c>
    </row>
    <row r="31" spans="2:30">
      <c r="B31" s="608"/>
      <c r="C31" s="79"/>
      <c r="D31" s="79"/>
      <c r="E31" s="79"/>
      <c r="F31" s="66">
        <v>0</v>
      </c>
      <c r="G31" s="51">
        <f t="shared" si="0"/>
        <v>0</v>
      </c>
      <c r="H31" s="60"/>
      <c r="I31" s="597"/>
      <c r="J31" s="77"/>
      <c r="K31" s="49"/>
      <c r="L31" s="49"/>
      <c r="M31" s="50"/>
      <c r="O31" s="601"/>
      <c r="P31" s="67"/>
      <c r="Q31" s="57"/>
      <c r="R31" s="68"/>
      <c r="S31" s="68"/>
      <c r="T31" s="68">
        <f t="shared" si="1"/>
        <v>0</v>
      </c>
      <c r="V31" s="52"/>
      <c r="W31" s="76"/>
      <c r="Y31" s="70">
        <v>44995</v>
      </c>
      <c r="Z31" s="51">
        <v>8.27</v>
      </c>
      <c r="AB31" s="52"/>
      <c r="AC31" s="76">
        <f t="shared" si="2"/>
        <v>0</v>
      </c>
    </row>
    <row r="32" spans="2:30">
      <c r="B32" s="608"/>
      <c r="C32" s="79"/>
      <c r="D32" s="79"/>
      <c r="E32" s="79"/>
      <c r="F32" s="66">
        <v>0</v>
      </c>
      <c r="G32" s="51">
        <f t="shared" si="0"/>
        <v>0</v>
      </c>
      <c r="H32" s="60"/>
      <c r="I32" s="597"/>
      <c r="J32" s="82"/>
      <c r="K32" s="82"/>
      <c r="L32" s="82"/>
      <c r="M32" s="50"/>
      <c r="O32" s="601"/>
      <c r="P32" s="67"/>
      <c r="Q32" s="57"/>
      <c r="R32" s="68"/>
      <c r="S32" s="68"/>
      <c r="T32" s="68">
        <f t="shared" si="1"/>
        <v>0</v>
      </c>
      <c r="V32" s="52"/>
      <c r="W32" s="76"/>
      <c r="Y32" s="70">
        <v>45019</v>
      </c>
      <c r="Z32" s="51">
        <v>0.3</v>
      </c>
      <c r="AB32" s="52"/>
      <c r="AC32" s="76">
        <f t="shared" si="2"/>
        <v>0</v>
      </c>
    </row>
    <row r="33" spans="2:29">
      <c r="B33" s="608"/>
      <c r="C33" s="79"/>
      <c r="D33" s="79"/>
      <c r="E33" s="79"/>
      <c r="F33" s="66">
        <v>0</v>
      </c>
      <c r="G33" s="51">
        <f t="shared" si="0"/>
        <v>0</v>
      </c>
      <c r="H33" s="60"/>
      <c r="I33" s="597"/>
      <c r="J33" s="82"/>
      <c r="K33" s="82"/>
      <c r="L33" s="82"/>
      <c r="M33" s="50"/>
      <c r="O33" s="601"/>
      <c r="P33" s="67"/>
      <c r="Q33" s="57"/>
      <c r="R33" s="68"/>
      <c r="S33" s="68"/>
      <c r="T33" s="68">
        <f t="shared" si="1"/>
        <v>0</v>
      </c>
      <c r="V33" s="52"/>
      <c r="W33" s="76"/>
      <c r="Y33" s="70">
        <v>45048</v>
      </c>
      <c r="Z33" s="51">
        <v>0.3</v>
      </c>
      <c r="AB33" s="52"/>
      <c r="AC33" s="76">
        <f t="shared" si="2"/>
        <v>0</v>
      </c>
    </row>
    <row r="34" spans="2:29">
      <c r="B34" s="608"/>
      <c r="C34" s="79"/>
      <c r="D34" s="79"/>
      <c r="E34" s="79"/>
      <c r="F34" s="66">
        <v>0</v>
      </c>
      <c r="G34" s="51">
        <f t="shared" si="0"/>
        <v>0</v>
      </c>
      <c r="H34" s="60"/>
      <c r="I34" s="597"/>
      <c r="J34" s="82"/>
      <c r="K34" s="82"/>
      <c r="L34" s="82"/>
      <c r="M34" s="50"/>
      <c r="O34" s="601"/>
      <c r="P34" s="67"/>
      <c r="Q34" s="57"/>
      <c r="R34" s="68"/>
      <c r="S34" s="68"/>
      <c r="T34" s="68">
        <f t="shared" si="1"/>
        <v>0</v>
      </c>
      <c r="V34" s="52"/>
      <c r="W34" s="76"/>
      <c r="Y34" s="70">
        <v>45078</v>
      </c>
      <c r="Z34" s="51">
        <v>0.3</v>
      </c>
      <c r="AB34" s="52"/>
      <c r="AC34" s="76">
        <f t="shared" si="2"/>
        <v>0</v>
      </c>
    </row>
    <row r="35" spans="2:29">
      <c r="B35" s="608"/>
      <c r="C35" s="79"/>
      <c r="D35" s="79"/>
      <c r="E35" s="79"/>
      <c r="F35" s="66">
        <v>0</v>
      </c>
      <c r="G35" s="51">
        <f t="shared" si="0"/>
        <v>0</v>
      </c>
      <c r="H35" s="60"/>
      <c r="I35" s="598"/>
      <c r="J35" s="83"/>
      <c r="K35" s="84"/>
      <c r="L35" s="84"/>
      <c r="M35" s="50"/>
      <c r="O35" s="602"/>
      <c r="P35" s="85"/>
      <c r="Q35" s="86"/>
      <c r="R35" s="87"/>
      <c r="S35" s="88"/>
      <c r="T35" s="68">
        <f t="shared" si="1"/>
        <v>0</v>
      </c>
      <c r="V35" s="52"/>
      <c r="W35" s="76"/>
      <c r="Y35" s="70">
        <v>45110</v>
      </c>
      <c r="Z35" s="51">
        <v>0.3</v>
      </c>
      <c r="AB35" s="52"/>
      <c r="AC35" s="76">
        <f t="shared" si="2"/>
        <v>0</v>
      </c>
    </row>
    <row r="36" spans="2:29">
      <c r="B36" s="609"/>
      <c r="C36" s="79"/>
      <c r="D36" s="79"/>
      <c r="E36" s="79"/>
      <c r="F36" s="66">
        <v>0</v>
      </c>
      <c r="G36" s="51">
        <f t="shared" si="0"/>
        <v>0</v>
      </c>
      <c r="H36" s="60"/>
      <c r="R36" s="89"/>
      <c r="V36" s="52"/>
      <c r="W36" s="76"/>
      <c r="Y36" s="70">
        <v>45139</v>
      </c>
      <c r="Z36" s="51">
        <v>0.3</v>
      </c>
      <c r="AB36" s="52"/>
      <c r="AC36" s="76">
        <f t="shared" si="2"/>
        <v>0</v>
      </c>
    </row>
    <row r="37" spans="2:29">
      <c r="B37" s="69" t="s">
        <v>26</v>
      </c>
      <c r="C37" s="89"/>
      <c r="D37" s="333">
        <f>SUM(D4:D36)</f>
        <v>20</v>
      </c>
      <c r="E37" s="90">
        <f>G37/D37</f>
        <v>24.508999999999997</v>
      </c>
      <c r="F37" s="91"/>
      <c r="G37" s="92">
        <f>SUM(G4:G36)</f>
        <v>490.17999999999995</v>
      </c>
      <c r="V37" s="52"/>
      <c r="W37" s="76"/>
      <c r="Y37" s="70">
        <v>45163</v>
      </c>
      <c r="Z37" s="51">
        <v>8.99</v>
      </c>
      <c r="AB37" s="52"/>
      <c r="AC37" s="76">
        <f t="shared" si="2"/>
        <v>0</v>
      </c>
    </row>
    <row r="38" spans="2:29">
      <c r="E38" s="144" t="s">
        <v>27</v>
      </c>
      <c r="W38" s="94">
        <f>SUM(W5:W37)</f>
        <v>82.839999999999989</v>
      </c>
      <c r="Y38" s="70">
        <v>45170</v>
      </c>
      <c r="Z38" s="51">
        <v>0.3</v>
      </c>
    </row>
    <row r="39" spans="2:29">
      <c r="Y39" s="70">
        <v>45201</v>
      </c>
      <c r="Z39" s="51">
        <v>0.3</v>
      </c>
    </row>
    <row r="40" spans="2:29">
      <c r="Y40" s="70">
        <v>45231</v>
      </c>
      <c r="Z40" s="51">
        <v>0.3</v>
      </c>
    </row>
    <row r="41" spans="2:29">
      <c r="Y41" s="70">
        <v>45261</v>
      </c>
      <c r="Z41" s="51">
        <v>0.3</v>
      </c>
    </row>
    <row r="42" spans="2:29">
      <c r="Y42" s="202">
        <f>SUM(Z28:Z41)</f>
        <v>20.860000000000007</v>
      </c>
      <c r="Z42" s="97"/>
    </row>
    <row r="43" spans="2:29">
      <c r="Y43" s="70"/>
      <c r="Z43" s="51"/>
    </row>
    <row r="44" spans="2:29">
      <c r="Y44" s="70"/>
      <c r="Z44" s="51"/>
    </row>
    <row r="45" spans="2:29">
      <c r="Y45" s="70"/>
      <c r="Z45" s="51"/>
    </row>
    <row r="46" spans="2:29">
      <c r="Y46" s="70"/>
      <c r="Z46" s="51"/>
    </row>
    <row r="47" spans="2:29">
      <c r="Y47" s="70"/>
      <c r="Z47" s="51"/>
    </row>
    <row r="48" spans="2:29">
      <c r="Y48" s="70"/>
      <c r="Z48" s="51"/>
    </row>
    <row r="49" spans="25:26">
      <c r="Y49" s="70"/>
      <c r="Z49" s="51"/>
    </row>
    <row r="50" spans="25:26">
      <c r="Y50" s="70"/>
      <c r="Z50" s="51"/>
    </row>
    <row r="51" spans="25:26">
      <c r="Y51" s="70"/>
      <c r="Z51" s="51"/>
    </row>
    <row r="52" spans="25:26">
      <c r="Y52" s="70"/>
      <c r="Z52" s="51"/>
    </row>
    <row r="53" spans="25:26">
      <c r="Y53" s="70"/>
      <c r="Z53" s="51"/>
    </row>
    <row r="54" spans="25:26">
      <c r="Y54" s="70"/>
      <c r="Z54" s="51"/>
    </row>
    <row r="55" spans="25:26">
      <c r="Z55" s="94">
        <f>SUM(Z5:Z54)</f>
        <v>42</v>
      </c>
    </row>
  </sheetData>
  <mergeCells count="11">
    <mergeCell ref="AB2:AC2"/>
    <mergeCell ref="V3:W3"/>
    <mergeCell ref="Y3:Z3"/>
    <mergeCell ref="AB3:AC3"/>
    <mergeCell ref="B4:B36"/>
    <mergeCell ref="I4:I35"/>
    <mergeCell ref="O4:O35"/>
    <mergeCell ref="B2:C2"/>
    <mergeCell ref="V2:W2"/>
    <mergeCell ref="D2:G2"/>
    <mergeCell ref="Y21:AD21"/>
  </mergeCells>
  <hyperlinks>
    <hyperlink ref="B3" location="CARTEIRA!A1" display="CARTEIRA!A1" xr:uid="{00000000-0004-0000-0A00-000000000000}"/>
    <hyperlink ref="V3:W3" location="DIVIDENDO!A1" display="DIVIDENDO" xr:uid="{00000000-0004-0000-0A00-000001000000}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f c 0 2 0 3 6 - 4 f f 0 - 4 5 d 0 - 8 b 6 0 - 6 a 2 1 f 2 b 1 0 1 9 0 "   x m l n s = " h t t p : / / s c h e m a s . m i c r o s o f t . c o m / D a t a M a s h u p " > A A A A A D 0 E A A B Q S w M E F A A C A A g A Z 4 / R U B l q 3 + W m A A A A + A A A A B I A H A B D b 2 5 m a W c v U G F j a 2 F n Z S 5 4 b W w g o h g A K K A U A A A A A A A A A A A A A A A A A A A A A A A A A A A A h Y / B C o I w H I d f R X Z 3 m 0 s h 5 O + E u i Z E Q X Q d a + l I p 7 j Z f L c O P V K v k F B W t 4 6 / j + / w / R 6 3 O + R j U w d X 1 V v d m g x F m K J A G d m e t C k z N L h z u E Q 5 h 6 2 Q F 1 G q Y J K N T U d 7 y l D l X J c S 4 r 3 H f o H b v i S M 0 o g c i 8 1 e V q o R 6 C P r / 3 K o j X X C S I U 4 H F 4 x n O E k w Q m N K I 5 j B m T G U G j z V d h U j C m Q H w j r o X Z D r 3 j n w t U O y D y B v F / w J 1 B L A w Q U A A I A C A B n j 9 F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4 / R U F c E 6 A w 1 A Q A A z A E A A B M A H A B G b 3 J t d W x h c y 9 T Z W N 0 a W 9 u M S 5 t I K I Y A C i g F A A A A A A A A A A A A A A A A A A A A A A A A A A A A H W P T 2 + C Q B D F 7 y R 8 h w 2 9 a E J Z 8 F 9 M T Q 8 G r D W p k S q J 1 q a H B U b A w u 6 6 u z S 1 x u 9 e k D b p o c 5 l J r + X N 3 l P Q q Q y R t G q 2 c 5 I 1 3 R N p k R A j G 6 M g I Q 5 I N t A 9 y g H p W u o m g d G F V R g D a H l k w R a 9 e H W k C r Z M l K l u L z D O G a R t B L G k h y s i B V Y c g E k l i m A k j j G g D v + 2 N 3 c O h + r 7 s v 7 d B t O Q O 5 3 Q W e + P w w P U z 9 y t 6 X k k 6 d F d y N W z l G M + c K G L w L D c J D M B V 8 W v c D O / D J 4 F G D H x H t e L 7 2 + N 4 1 n W 8 z L M F V F b r T b Z p P X I 4 r Y V d 5 L 7 p N 9 f q 3 B 2 4 9 Y V c w 4 Q + N c g S A x q 4 t e O l u B I F T u m C h c l p c F D Y 4 c Z O v y y j y d j A Y 6 h o l U J S A F n + p s o l / e q f i M q k H P q m 1 / h O 4 V Q + 8 K 7 1 f c L Y U A G h 2 b X + e 2 r m X 0 / + y j b 1 B L A Q I t A B Q A A g A I A G e P 0 V A Z a t / l p g A A A P g A A A A S A A A A A A A A A A A A A A A A A A A A A A B D b 2 5 m a W c v U G F j a 2 F n Z S 5 4 b W x Q S w E C L Q A U A A I A C A B n j 9 F Q D 8 r p q 6 Q A A A D p A A A A E w A A A A A A A A A A A A A A A A D y A A A A W 0 N v b n R l b n R f V H l w Z X N d L n h t b F B L A Q I t A B Q A A g A I A G e P 0 V B X B O g M N Q E A A M w B A A A T A A A A A A A A A A A A A A A A A O M B A A B G b 3 J t d W x h c y 9 T Z W N 0 a W 9 u M S 5 t U E s F B g A A A A A D A A M A w g A A A G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w L A A A A A A A A S g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V G l w b y B B b H R l c m F k b y 5 7 Q 2 9 s d W 1 u M S w w f S Z x d W 9 0 O y w m c X V v d D t T Z W N 0 a W 9 u M S 9 U Y W J s Z S A w L 1 R p c G 8 g Q W x 0 Z X J h Z G 8 u e 0 N v b H V t b j I s M X 0 m c X V v d D s s J n F 1 b 3 Q 7 U 2 V j d G l v b j E v V G F i b G U g M C 9 U a X B v I E F s d G V y Y W R v L n t D b 2 x 1 b W 4 z L D J 9 J n F 1 b 3 Q 7 L C Z x d W 9 0 O 1 N l Y 3 R p b 2 4 x L 1 R h Y m x l I D A v V G l w b y B B b H R l c m F k b y 5 7 Q 2 9 s d W 1 u N C w z f S Z x d W 9 0 O y w m c X V v d D t T Z W N 0 a W 9 u M S 9 U Y W J s Z S A w L 1 R p c G 8 g Q W x 0 Z X J h Z G 8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g M C 9 U a X B v I E F s d G V y Y W R v L n t D b 2 x 1 b W 4 x L D B 9 J n F 1 b 3 Q 7 L C Z x d W 9 0 O 1 N l Y 3 R p b 2 4 x L 1 R h Y m x l I D A v V G l w b y B B b H R l c m F k b y 5 7 Q 2 9 s d W 1 u M i w x f S Z x d W 9 0 O y w m c X V v d D t T Z W N 0 a W 9 u M S 9 U Y W J s Z S A w L 1 R p c G 8 g Q W x 0 Z X J h Z G 8 u e 0 N v b H V t b j M s M n 0 m c X V v d D s s J n F 1 b 3 Q 7 U 2 V j d G l v b j E v V G F i b G U g M C 9 U a X B v I E F s d G V y Y W R v L n t D b 2 x 1 b W 4 0 L D N 9 J n F 1 b 3 Q 7 L C Z x d W 9 0 O 1 N l Y 3 R p b 2 4 x L 1 R h Y m x l I D A v V G l w b y B B b H R l c m F k b y 5 7 Q 2 9 s d W 1 u N S w 0 f S Z x d W 9 0 O 1 0 s J n F 1 b 3 Q 7 U m V s Y X R p b 2 5 z a G l w S W 5 m b y Z x d W 9 0 O z p b X X 0 i I C 8 + P E V u d H J 5 I F R 5 c G U 9 I k Z p b G x M Y X N 0 V X B k Y X R l Z C I g V m F s d W U 9 I m Q y M D I w L T A 2 L T E 3 V D I w O j U 4 O j U w L j E 1 M D Y 0 N D Z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E N v b H V t b l R 5 c G V z I i B W Y W x 1 Z T 0 i c 0 J n T U d C a E U 9 I i A v P j x F b n R y e S B U e X B l P S J G a W x s R X J y b 3 J D b 3 V u d C I g V m F s d W U 9 I m w w I i A v P j x F b n R y e S B U e X B l P S J G a W x s Q 2 9 1 b n Q i I F Z h b H V l P S J s N D A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B s Y W 5 p b G h h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M 4 O T Z k Z D V i N S 0 2 O D U 2 L T R l Y W I t Y T k z Z C 1 m N W E x O T Q 3 Y m N i N j c i I C 8 + P C 9 T d G F i b G V F b n R y a W V z P j w v S X R l b T 4 8 S X R l b T 4 8 S X R l b U x v Y 2 F 0 a W 9 u P j x J d G V t V H l w Z T 5 G b 3 J t d W x h P C 9 J d G V t V H l w Z T 4 8 S X R l b V B h d G g + U 2 V j d G l v b j E v V G F i b G U l M j A w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Y c 9 l k j N 2 E S o A e s o Z T G Z r I A A A A A A I A A A A A A B B m A A A A A Q A A I A A A A D Y 8 R U W 0 B T + T 5 l D T y L R b Y u R C P 6 B 3 E A P p 1 5 J a 7 j E u Q K m c A A A A A A 6 A A A A A A g A A I A A A A C h w 9 e l e 7 9 D s t H V C R 4 q / F Y h h b 3 A N Z u R o J e P d k g s j B q 8 D U A A A A E P B s 6 m M W r 9 d X 4 4 r k 1 N q 0 r d B b z J M p f 5 C M 3 5 p + z 2 z I b M U q G / N o V 1 r + Q 8 O M S H p f O 1 V R W H H n 4 0 w T 3 3 3 Y I e N n 3 H b e P n 1 v k N u z D y N x X e t f W r S f x b 9 Q A A A A I p Y I R z c A E Q z v b s / P x O I 6 o A 2 W 8 L V h Q c h l f 6 c l h U m 5 d v 7 M R J f i p 7 b X G Q D 0 e Y B a n S j w 5 7 I h 8 s k N t 7 Y 1 C M m Y M I f p L E = < / D a t a M a s h u p > 
</file>

<file path=customXml/itemProps1.xml><?xml version="1.0" encoding="utf-8"?>
<ds:datastoreItem xmlns:ds="http://schemas.openxmlformats.org/officeDocument/2006/customXml" ds:itemID="{37917099-B916-46D2-91EA-99E062AFA12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fernando</dc:creator>
  <cp:keywords/>
  <dc:description/>
  <cp:lastModifiedBy>luis fernando gonçalves braga</cp:lastModifiedBy>
  <cp:revision/>
  <dcterms:created xsi:type="dcterms:W3CDTF">2018-12-25T18:50:04Z</dcterms:created>
  <dcterms:modified xsi:type="dcterms:W3CDTF">2023-12-24T17:13:35Z</dcterms:modified>
  <cp:category/>
  <cp:contentStatus/>
</cp:coreProperties>
</file>