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o_CDA\Desktop\Excel\SANTANDER_DIO\DEsafio 01\"/>
    </mc:Choice>
  </mc:AlternateContent>
  <xr:revisionPtr revIDLastSave="0" documentId="8_{4B9DA57A-85C7-4729-A61F-168B8CB54E95}" xr6:coauthVersionLast="47" xr6:coauthVersionMax="47" xr10:uidLastSave="{00000000-0000-0000-0000-000000000000}"/>
  <bookViews>
    <workbookView xWindow="-19320" yWindow="660" windowWidth="19440" windowHeight="14880" tabRatio="262" xr2:uid="{8D7883A5-A3B9-4356-B1FC-0F9AD8BD1A90}"/>
  </bookViews>
  <sheets>
    <sheet name="APP" sheetId="1" r:id="rId1"/>
    <sheet name="tab_apoio" sheetId="2" r:id="rId2"/>
  </sheets>
  <definedNames>
    <definedName name="aport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D36" i="1" l="1"/>
  <c r="D40" i="1"/>
  <c r="D38" i="1"/>
  <c r="D41" i="1"/>
  <c r="D39" i="1"/>
  <c r="D37" i="1"/>
  <c r="D18" i="1"/>
  <c r="D19" i="1" s="1"/>
  <c r="D12" i="1"/>
  <c r="C24" i="1"/>
  <c r="D24" i="1" s="1"/>
  <c r="C25" i="1"/>
  <c r="D25" i="1" s="1"/>
  <c r="C26" i="1"/>
  <c r="D26" i="1" s="1"/>
  <c r="C27" i="1"/>
  <c r="D27" i="1" s="1"/>
  <c r="C23" i="1"/>
  <c r="D23" i="1" s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<sst xmlns="http://schemas.openxmlformats.org/spreadsheetml/2006/main" count="71" uniqueCount="34">
  <si>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</si>
  <si>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</si>
  <si>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</si>
  <si>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</si>
  <si>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</si>
  <si>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 Mensais?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</si>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</sst>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b/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5" fillId="5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6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8" fontId="6" fillId="4" borderId="9" xfId="0" applyNumberFormat="1" applyFont="1" applyFill="1" applyBorder="1" applyAlignment="1">
      <alignment horizontal="center" vertical="center"/>
    </xf>
    <xf numFmtId="8" fontId="6" fillId="4" borderId="12" xfId="0" applyNumberFormat="1" applyFont="1" applyFill="1" applyBorder="1" applyAlignment="1">
      <alignment horizontal="center" vertical="center"/>
    </xf>
    <xf numFmtId="8" fontId="0" fillId="4" borderId="5" xfId="0" applyNumberFormat="1" applyFill="1" applyBorder="1" applyAlignment="1">
      <alignment horizontal="center"/>
    </xf>
    <xf numFmtId="8" fontId="0" fillId="4" borderId="6" xfId="0" applyNumberFormat="1" applyFill="1" applyBorder="1" applyAlignment="1">
      <alignment horizontal="center"/>
    </xf>
    <xf numFmtId="8" fontId="0" fillId="4" borderId="8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166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3"/>
    </xf>
    <xf numFmtId="0" fontId="8" fillId="4" borderId="5" xfId="0" applyFont="1" applyFill="1" applyBorder="1" applyAlignment="1">
      <alignment horizontal="left" vertical="center" indent="3"/>
    </xf>
    <xf numFmtId="0" fontId="8" fillId="4" borderId="7" xfId="0" applyFont="1" applyFill="1" applyBorder="1" applyAlignment="1">
      <alignment horizontal="left" vertical="center" indent="3"/>
    </xf>
    <xf numFmtId="0" fontId="8" fillId="4" borderId="8" xfId="0" applyFont="1" applyFill="1" applyBorder="1" applyAlignment="1">
      <alignment horizontal="left" vertical="center" indent="3"/>
    </xf>
    <xf numFmtId="0" fontId="8" fillId="4" borderId="10" xfId="0" applyFont="1" applyFill="1" applyBorder="1" applyAlignment="1">
      <alignment horizontal="left" vertical="center" indent="3"/>
    </xf>
    <xf numFmtId="0" fontId="8" fillId="4" borderId="11" xfId="0" applyFont="1" applyFill="1" applyBorder="1" applyAlignment="1">
      <alignment horizontal="left" vertical="center" indent="3"/>
    </xf>
    <xf numFmtId="0" fontId="8" fillId="0" borderId="4" xfId="0" applyFont="1" applyBorder="1" applyAlignment="1">
      <alignment horizontal="left" vertical="center" indent="3"/>
    </xf>
    <xf numFmtId="0" fontId="8" fillId="0" borderId="5" xfId="0" applyFont="1" applyBorder="1" applyAlignment="1">
      <alignment horizontal="left" vertical="center" indent="3"/>
    </xf>
    <xf numFmtId="0" fontId="8" fillId="0" borderId="7" xfId="0" applyFont="1" applyBorder="1" applyAlignment="1">
      <alignment horizontal="left" vertical="center" indent="3"/>
    </xf>
    <xf numFmtId="0" fontId="8" fillId="0" borderId="8" xfId="0" applyFont="1" applyBorder="1" applyAlignment="1">
      <alignment horizontal="left" vertical="center" indent="3"/>
    </xf>
    <xf numFmtId="0" fontId="9" fillId="4" borderId="7" xfId="0" applyFont="1" applyFill="1" applyBorder="1" applyAlignment="1">
      <alignment horizontal="left" vertical="center" indent="3"/>
    </xf>
    <xf numFmtId="0" fontId="9" fillId="4" borderId="8" xfId="0" applyFont="1" applyFill="1" applyBorder="1" applyAlignment="1">
      <alignment horizontal="left" vertical="center" indent="3"/>
    </xf>
    <xf numFmtId="0" fontId="9" fillId="4" borderId="10" xfId="0" applyFont="1" applyFill="1" applyBorder="1" applyAlignment="1">
      <alignment horizontal="left" vertical="center" indent="3"/>
    </xf>
    <xf numFmtId="0" fontId="9" fillId="4" borderId="11" xfId="0" applyFont="1" applyFill="1" applyBorder="1" applyAlignment="1">
      <alignment horizontal="left" vertical="center" indent="3"/>
    </xf>
    <xf numFmtId="0" fontId="0" fillId="4" borderId="4" xfId="0" applyFill="1" applyBorder="1" applyAlignment="1">
      <alignment horizontal="left" indent="3"/>
    </xf>
    <xf numFmtId="0" fontId="0" fillId="4" borderId="7" xfId="0" applyFill="1" applyBorder="1" applyAlignment="1">
      <alignment horizontal="left" indent="3"/>
    </xf>
    <xf numFmtId="0" fontId="0" fillId="4" borderId="10" xfId="0" applyFill="1" applyBorder="1" applyAlignment="1">
      <alignment horizontal="left" indent="3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2" borderId="0" xfId="2"/>
    <xf numFmtId="0" fontId="0" fillId="4" borderId="0" xfId="0" applyFill="1"/>
    <xf numFmtId="0" fontId="2" fillId="2" borderId="0" xfId="2" applyAlignment="1">
      <alignment horizontal="center"/>
    </xf>
    <xf numFmtId="166" fontId="0" fillId="4" borderId="0" xfId="0" applyNumberFormat="1" applyFill="1" applyAlignment="1">
      <alignment horizontal="center"/>
    </xf>
    <xf numFmtId="0" fontId="3" fillId="4" borderId="0" xfId="0" applyFont="1" applyFill="1"/>
    <xf numFmtId="166" fontId="3" fillId="4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/>
    <xf numFmtId="166" fontId="0" fillId="6" borderId="0" xfId="0" applyNumberFormat="1" applyFill="1"/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13" xfId="0" applyNumberFormat="1" applyBorder="1" applyAlignment="1">
      <alignment horizontal="center"/>
    </xf>
    <xf numFmtId="10" fontId="2" fillId="2" borderId="0" xfId="2" applyNumberFormat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F-451D-B5C3-12A5ECD4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59054</xdr:colOff>
      <xdr:row>0</xdr:row>
      <xdr:rowOff>53340</xdr:rowOff>
    </xdr:from>
    <xdr:to>
      <xdr:col>3</xdr:col>
      <xdr:colOff>1066800</xdr:colOff>
      <xdr:row>6</xdr:row>
      <xdr:rowOff>172038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8641E6-82E1-46B3-A33B-6FC5BA6B1A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44804" y="57150"/>
          <a:ext cx="5720716" cy="1208358"/>
        </a:xfrm>
        <a:prstGeom prst="rect">
          <a:avLst/>
        </a:prstGeom>
      </xdr:spPr>
    </xdr:pic>
    <xdr:clientData/>
  </xdr:twoCellAnchor>
  <xdr:twoCellAnchor>
    <xdr:from>
      <xdr:col>1</xdr:col>
      <xdr:colOff>19713</xdr:colOff>
      <xdr:row>42</xdr:row>
      <xdr:rowOff>172775</xdr:rowOff>
    </xdr:from>
    <xdr:to>
      <xdr:col>4</xdr:col>
      <xdr:colOff>8283</xdr:colOff>
      <xdr:row>58</xdr:row>
      <xdr:rowOff>91108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1188DC-1572-4BAE-45FD-B62F01A2B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B794-4405-48D2-9A87-23313A0D1466}">
  <dimension ref="A8:F67"/>
  <sheetViews>
    <sheetView showGridLines="0" tabSelected="1" topLeftCell="A26" zoomScale="115" zoomScaleNormal="115" workbookViewId="0">
      <selection activeCell="F28" sqref="F28"/>
    </sheetView>
  </sheetViews>
  <sheetFormatPr defaultColWidth="0" defaultRowHeight="14.4" x14ac:dyDescent="0.3"/>
  <cols>
    <col min="1" max="1" width="4.109375" customWidth="1"/>
    <col min="2" max="2" width="51.44140625" customWidth="1"/>
    <col min="3" max="3" width="17.33203125" bestFit="1" customWidth="1"/>
    <col min="4" max="4" width="16.88671875" customWidth="1"/>
    <col min="5" max="5" width="2.88671875" customWidth="1"/>
    <col min="6" max="6" width="3.77734375" customWidth="1"/>
    <col min="7" max="7" width="2.88671875" customWidth="1"/>
    <col min="8" max="8" width="2.6640625" customWidth="1"/>
    <col min="9" max="11" width="8.88671875" hidden="1" customWidth="1"/>
    <col min="12" max="16384" width="8.88671875" hidden="1"/>
  </cols>
  <sheetData>
    <row r="8" spans="2:4" ht="15" thickBot="1" x14ac:dyDescent="0.35"/>
    <row r="9" spans="2:4" ht="23.4" x14ac:dyDescent="0.3">
      <c r="B9" s="7" t="s">
        <v>15</v>
      </c>
      <c r="C9" s="8"/>
      <c r="D9" s="44"/>
    </row>
    <row r="10" spans="2:4" ht="16.2" thickBot="1" x14ac:dyDescent="0.35">
      <c r="B10" s="24" t="s">
        <v>14</v>
      </c>
      <c r="C10" s="25"/>
      <c r="D10" s="21">
        <v>2000</v>
      </c>
    </row>
    <row r="11" spans="2:4" ht="16.2" thickBot="1" x14ac:dyDescent="0.35">
      <c r="B11" s="26" t="s">
        <v>13</v>
      </c>
      <c r="C11" s="27"/>
      <c r="D11" s="22">
        <v>6.0000000000000001E-3</v>
      </c>
    </row>
    <row r="12" spans="2:4" ht="16.2" thickBot="1" x14ac:dyDescent="0.35">
      <c r="B12" s="28" t="s">
        <v>33</v>
      </c>
      <c r="C12" s="29"/>
      <c r="D12" s="23">
        <f>D10*30%</f>
        <v>600</v>
      </c>
    </row>
    <row r="13" spans="2:4" ht="15" thickBot="1" x14ac:dyDescent="0.35">
      <c r="B13" s="9"/>
      <c r="C13" s="9"/>
      <c r="D13" s="9"/>
    </row>
    <row r="14" spans="2:4" ht="25.8" x14ac:dyDescent="0.3">
      <c r="B14" s="41" t="s">
        <v>0</v>
      </c>
      <c r="C14" s="42"/>
      <c r="D14" s="43"/>
    </row>
    <row r="15" spans="2:4" ht="18" thickBot="1" x14ac:dyDescent="0.35">
      <c r="B15" s="30" t="s">
        <v>1</v>
      </c>
      <c r="C15" s="31"/>
      <c r="D15" s="10">
        <v>200</v>
      </c>
    </row>
    <row r="16" spans="2:4" ht="18" thickBot="1" x14ac:dyDescent="0.35">
      <c r="B16" s="32" t="s">
        <v>2</v>
      </c>
      <c r="C16" s="33"/>
      <c r="D16" s="11">
        <v>5</v>
      </c>
    </row>
    <row r="17" spans="1:4" ht="18" thickBot="1" x14ac:dyDescent="0.35">
      <c r="B17" s="32" t="s">
        <v>3</v>
      </c>
      <c r="C17" s="33"/>
      <c r="D17" s="12">
        <v>1.0789999999999999E-2</v>
      </c>
    </row>
    <row r="18" spans="1:4" ht="18" thickBot="1" x14ac:dyDescent="0.35">
      <c r="B18" s="34" t="s">
        <v>4</v>
      </c>
      <c r="C18" s="35"/>
      <c r="D18" s="13">
        <f>FV(taxa_mensal,qtd_anos*12,aport*-1)</f>
        <v>16755.382799697527</v>
      </c>
    </row>
    <row r="19" spans="1:4" ht="18" thickBot="1" x14ac:dyDescent="0.35">
      <c r="B19" s="36" t="s">
        <v>5</v>
      </c>
      <c r="C19" s="37"/>
      <c r="D19" s="14">
        <f>patrimonio*rendimento_carteira</f>
        <v>100.53229679818516</v>
      </c>
    </row>
    <row r="21" spans="1:4" ht="15" thickBot="1" x14ac:dyDescent="0.35"/>
    <row r="22" spans="1:4" ht="25.8" x14ac:dyDescent="0.3">
      <c r="B22" s="5" t="s">
        <v>11</v>
      </c>
      <c r="C22" s="6"/>
      <c r="D22" s="4" t="s">
        <v>12</v>
      </c>
    </row>
    <row r="23" spans="1:4" ht="15" thickBot="1" x14ac:dyDescent="0.35">
      <c r="A23" s="1">
        <v>2</v>
      </c>
      <c r="B23" s="38" t="s">
        <v>6</v>
      </c>
      <c r="C23" s="15">
        <f>FV($D$17,$A23*12,$D$15*-1)</f>
        <v>5445.5254595290435</v>
      </c>
      <c r="D23" s="16">
        <f>C23*rendimento_carteira</f>
        <v>32.673152757174265</v>
      </c>
    </row>
    <row r="24" spans="1:4" ht="15" thickBot="1" x14ac:dyDescent="0.35">
      <c r="A24" s="1">
        <v>5</v>
      </c>
      <c r="B24" s="39" t="s">
        <v>7</v>
      </c>
      <c r="C24" s="17">
        <f>FV($D$17,$A24*12,$D$15*-1)</f>
        <v>16755.382799697527</v>
      </c>
      <c r="D24" s="18">
        <f>C24*rendimento_carteira</f>
        <v>100.53229679818516</v>
      </c>
    </row>
    <row r="25" spans="1:4" ht="15" thickBot="1" x14ac:dyDescent="0.35">
      <c r="A25" s="1">
        <v>10</v>
      </c>
      <c r="B25" s="39" t="s">
        <v>8</v>
      </c>
      <c r="C25" s="17">
        <f>FV($D$17,$A25*12,$D$15*-1)</f>
        <v>48656.842506034438</v>
      </c>
      <c r="D25" s="18">
        <f>C25*rendimento_carteira</f>
        <v>291.94105503620665</v>
      </c>
    </row>
    <row r="26" spans="1:4" ht="15" thickBot="1" x14ac:dyDescent="0.35">
      <c r="A26" s="1">
        <v>20</v>
      </c>
      <c r="B26" s="39" t="s">
        <v>9</v>
      </c>
      <c r="C26" s="17">
        <f>FV($D$17,$A26*12,$D$15*-1)</f>
        <v>225039.68001941612</v>
      </c>
      <c r="D26" s="18">
        <f>C26*rendimento_carteira</f>
        <v>1350.2380801164968</v>
      </c>
    </row>
    <row r="27" spans="1:4" ht="15" thickBot="1" x14ac:dyDescent="0.35">
      <c r="A27" s="1">
        <v>30</v>
      </c>
      <c r="B27" s="40" t="s">
        <v>10</v>
      </c>
      <c r="C27" s="19">
        <f>FV($D$17,$A27*12,$D$15*-1)</f>
        <v>864433.93100094295</v>
      </c>
      <c r="D27" s="20">
        <f>C27*rendimento_carteira</f>
        <v>5186.6035860056581</v>
      </c>
    </row>
    <row r="32" spans="1:4" x14ac:dyDescent="0.3">
      <c r="B32" s="45" t="s">
        <v>20</v>
      </c>
      <c r="C32" s="47" t="s">
        <v>16</v>
      </c>
      <c r="D32" s="45"/>
    </row>
    <row r="33" spans="2:4" x14ac:dyDescent="0.3">
      <c r="B33" s="49" t="s">
        <v>19</v>
      </c>
      <c r="C33" s="50">
        <f>aport</f>
        <v>200</v>
      </c>
      <c r="D33" s="46"/>
    </row>
    <row r="34" spans="2:4" x14ac:dyDescent="0.3">
      <c r="C34" s="2"/>
    </row>
    <row r="35" spans="2:4" x14ac:dyDescent="0.3">
      <c r="B35" s="51" t="s">
        <v>21</v>
      </c>
      <c r="C35" s="51" t="s">
        <v>22</v>
      </c>
      <c r="D35" s="51" t="s">
        <v>23</v>
      </c>
    </row>
    <row r="36" spans="2:4" x14ac:dyDescent="0.3">
      <c r="B36" s="2" t="s">
        <v>24</v>
      </c>
      <c r="C36" s="3">
        <f>VLOOKUP($C$32&amp;"-"&amp;B36,tab_apoio!$A:$D,4,FALSE)</f>
        <v>0.3</v>
      </c>
      <c r="D36" s="48">
        <f>C36*$C$33</f>
        <v>60</v>
      </c>
    </row>
    <row r="37" spans="2:4" x14ac:dyDescent="0.3">
      <c r="B37" s="2" t="s">
        <v>25</v>
      </c>
      <c r="C37" s="3">
        <f>VLOOKUP($C$32&amp;"-"&amp;B37,tab_apoio!$A:$D,4,FALSE)</f>
        <v>0.5</v>
      </c>
      <c r="D37" s="48">
        <f t="shared" ref="D37:D41" si="0">C37*$C$33</f>
        <v>100</v>
      </c>
    </row>
    <row r="38" spans="2:4" x14ac:dyDescent="0.3">
      <c r="B38" s="2" t="s">
        <v>26</v>
      </c>
      <c r="C38" s="3">
        <f>VLOOKUP($C$32&amp;"-"&amp;B38,tab_apoio!$A:$D,4,FALSE)</f>
        <v>0.1</v>
      </c>
      <c r="D38" s="48">
        <f t="shared" si="0"/>
        <v>20</v>
      </c>
    </row>
    <row r="39" spans="2:4" x14ac:dyDescent="0.3">
      <c r="B39" s="2" t="s">
        <v>27</v>
      </c>
      <c r="C39" s="3">
        <f>VLOOKUP($C$32&amp;"-"&amp;B39,tab_apoio!$A:$D,4,FALSE)</f>
        <v>0.1</v>
      </c>
      <c r="D39" s="48">
        <f t="shared" si="0"/>
        <v>20</v>
      </c>
    </row>
    <row r="40" spans="2:4" x14ac:dyDescent="0.3">
      <c r="B40" s="2" t="s">
        <v>28</v>
      </c>
      <c r="C40" s="3">
        <f>VLOOKUP($C$32&amp;"-"&amp;B40,tab_apoio!$A:$D,4,FALSE)</f>
        <v>0</v>
      </c>
      <c r="D40" s="48">
        <f t="shared" si="0"/>
        <v>0</v>
      </c>
    </row>
    <row r="41" spans="2:4" x14ac:dyDescent="0.3">
      <c r="B41" s="2" t="s">
        <v>29</v>
      </c>
      <c r="C41" s="3">
        <f>VLOOKUP($C$32&amp;"-"&amp;B41,tab_apoio!$A:$D,4,FALSE)</f>
        <v>0</v>
      </c>
      <c r="D41" s="48">
        <f t="shared" si="0"/>
        <v>0</v>
      </c>
    </row>
    <row r="42" spans="2:4" x14ac:dyDescent="0.3">
      <c r="B42" s="52"/>
      <c r="C42" s="52"/>
      <c r="D42" s="53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mergeCells count="11">
    <mergeCell ref="B10:C10"/>
    <mergeCell ref="B11:C11"/>
    <mergeCell ref="B12:C12"/>
    <mergeCell ref="B9:D9"/>
    <mergeCell ref="B22:C22"/>
    <mergeCell ref="B14:D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sqref="C32" xr:uid="{40C066E6-4669-4045-B718-FCBC910988E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1A9E-B91B-41BD-A383-A47387A0BFDC}">
  <dimension ref="A2:H20"/>
  <sheetViews>
    <sheetView workbookViewId="0">
      <selection activeCell="C11" sqref="C11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4.44140625" bestFit="1" customWidth="1"/>
    <col min="7" max="7" width="16.109375" bestFit="1" customWidth="1"/>
  </cols>
  <sheetData>
    <row r="2" spans="1:8" x14ac:dyDescent="0.3">
      <c r="A2" s="61" t="s">
        <v>31</v>
      </c>
      <c r="B2" s="62" t="s">
        <v>20</v>
      </c>
      <c r="C2" s="62" t="s">
        <v>21</v>
      </c>
      <c r="D2" s="63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56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56">
        <v>0.5</v>
      </c>
      <c r="G4" s="45" t="s">
        <v>32</v>
      </c>
      <c r="H4" s="60">
        <f>VLOOKUP(G4,$A:$D,4,FALSE)</f>
        <v>0.35</v>
      </c>
    </row>
    <row r="5" spans="1:8" x14ac:dyDescent="0.3">
      <c r="A5" t="str">
        <f t="shared" si="0"/>
        <v>Conservador-HIBRIDOS</v>
      </c>
      <c r="B5" t="s">
        <v>16</v>
      </c>
      <c r="C5" s="2" t="s">
        <v>26</v>
      </c>
      <c r="D5" s="56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56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56">
        <v>0</v>
      </c>
    </row>
    <row r="8" spans="1:8" x14ac:dyDescent="0.3">
      <c r="A8" s="54" t="str">
        <f t="shared" si="0"/>
        <v>Conservador-HOTELARIAS</v>
      </c>
      <c r="B8" s="54" t="s">
        <v>16</v>
      </c>
      <c r="C8" s="55" t="s">
        <v>29</v>
      </c>
      <c r="D8" s="57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58">
        <v>0.32</v>
      </c>
    </row>
    <row r="10" spans="1:8" x14ac:dyDescent="0.3">
      <c r="A10" t="str">
        <f t="shared" si="0"/>
        <v>Moderado-TIJOLO</v>
      </c>
      <c r="B10" t="s">
        <v>17</v>
      </c>
      <c r="C10" s="2" t="s">
        <v>25</v>
      </c>
      <c r="D10" s="58">
        <v>0.35</v>
      </c>
    </row>
    <row r="11" spans="1:8" x14ac:dyDescent="0.3">
      <c r="A11" t="str">
        <f t="shared" si="0"/>
        <v>Moderado-HIBRIDOS</v>
      </c>
      <c r="B11" t="s">
        <v>17</v>
      </c>
      <c r="C11" s="2" t="s">
        <v>26</v>
      </c>
      <c r="D11" s="58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58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58">
        <v>0.1</v>
      </c>
    </row>
    <row r="14" spans="1:8" x14ac:dyDescent="0.3">
      <c r="A14" s="54" t="str">
        <f t="shared" si="0"/>
        <v>Moderado-HOTELARIAS</v>
      </c>
      <c r="B14" s="54" t="s">
        <v>17</v>
      </c>
      <c r="C14" s="55" t="s">
        <v>29</v>
      </c>
      <c r="D14" s="59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58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58">
        <v>0.1</v>
      </c>
    </row>
    <row r="17" spans="1:4" x14ac:dyDescent="0.3">
      <c r="A17" t="str">
        <f t="shared" si="0"/>
        <v>Agressivo-HIBRIDOS</v>
      </c>
      <c r="B17" t="s">
        <v>18</v>
      </c>
      <c r="C17" s="2" t="s">
        <v>26</v>
      </c>
      <c r="D17" s="58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58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58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5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tab_apoio</vt:lpstr>
      <vt:lpstr>aport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Beto_CDA</dc:creator>
  <cp:lastModifiedBy>Beto_CDA</cp:lastModifiedBy>
  <dcterms:created xsi:type="dcterms:W3CDTF">2025-05-20T14:23:05Z</dcterms:created>
  <dcterms:modified xsi:type="dcterms:W3CDTF">2025-05-20T20:17:57Z</dcterms:modified>
</cp:coreProperties>
</file>