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cnicos\Desktop\cursos inacap\SEXTO_SEMESTRE\PLANIFICACION Y CONTROL DE CALIDAD\"/>
    </mc:Choice>
  </mc:AlternateContent>
  <xr:revisionPtr revIDLastSave="0" documentId="13_ncr:1_{F2DBEBA4-ACAB-4EB0-B1AA-DC3927A7CF8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Flujo de caja" sheetId="1" r:id="rId1"/>
    <sheet name="Hoja2" sheetId="3" r:id="rId2"/>
    <sheet name="FICHA de trabajo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6" i="1" l="1"/>
  <c r="D16" i="1"/>
  <c r="E16" i="1"/>
  <c r="F16" i="1" s="1"/>
  <c r="C16" i="1"/>
  <c r="D15" i="1"/>
  <c r="E15" i="1" s="1"/>
  <c r="F15" i="1" s="1"/>
  <c r="G15" i="1" s="1"/>
  <c r="C15" i="1"/>
  <c r="D14" i="1"/>
  <c r="E14" i="1" s="1"/>
  <c r="F14" i="1" s="1"/>
  <c r="G14" i="1" s="1"/>
  <c r="C14" i="1"/>
  <c r="D12" i="1"/>
  <c r="E12" i="1" s="1"/>
  <c r="F12" i="1" s="1"/>
  <c r="G12" i="1" s="1"/>
  <c r="C12" i="1"/>
  <c r="D11" i="1"/>
  <c r="E11" i="1" s="1"/>
  <c r="F11" i="1" s="1"/>
  <c r="G11" i="1" s="1"/>
  <c r="C11" i="1"/>
  <c r="D10" i="1"/>
  <c r="E10" i="1" s="1"/>
  <c r="F10" i="1" s="1"/>
  <c r="G10" i="1" s="1"/>
  <c r="C10" i="1"/>
  <c r="D9" i="1"/>
  <c r="E9" i="1"/>
  <c r="F9" i="1"/>
  <c r="G9" i="1"/>
  <c r="C9" i="1"/>
  <c r="D8" i="1"/>
  <c r="E8" i="1" s="1"/>
  <c r="F8" i="1" s="1"/>
  <c r="G8" i="1" s="1"/>
  <c r="C8" i="1"/>
  <c r="G3" i="1"/>
  <c r="F3" i="1"/>
  <c r="E3" i="1"/>
  <c r="D3" i="1"/>
  <c r="C3" i="1"/>
  <c r="B10" i="1"/>
  <c r="G6" i="3"/>
  <c r="F6" i="3"/>
  <c r="F2" i="3"/>
  <c r="F4" i="3" l="1"/>
  <c r="F5" i="3"/>
  <c r="F3" i="3"/>
  <c r="C17" i="1" l="1"/>
  <c r="D17" i="1"/>
  <c r="E17" i="1"/>
  <c r="F17" i="1"/>
  <c r="G17" i="1"/>
  <c r="B17" i="1"/>
  <c r="B2" i="1"/>
  <c r="C2" i="1"/>
  <c r="D2" i="1"/>
  <c r="E2" i="1"/>
  <c r="F2" i="1"/>
  <c r="G2" i="1"/>
  <c r="A52" i="1"/>
  <c r="A51" i="1"/>
  <c r="A50" i="1"/>
  <c r="A49" i="1"/>
  <c r="G7" i="1"/>
  <c r="G50" i="1" s="1"/>
  <c r="F7" i="1"/>
  <c r="F50" i="1" s="1"/>
  <c r="E7" i="1"/>
  <c r="E50" i="1" s="1"/>
  <c r="D7" i="1"/>
  <c r="D50" i="1" s="1"/>
  <c r="C7" i="1"/>
  <c r="C50" i="1" s="1"/>
  <c r="B9" i="1"/>
  <c r="B7" i="1" s="1"/>
  <c r="B50" i="1" s="1"/>
  <c r="C13" i="1" l="1"/>
  <c r="G13" i="1"/>
  <c r="F13" i="1"/>
  <c r="F51" i="1" s="1"/>
  <c r="D13" i="1"/>
  <c r="D18" i="1" s="1"/>
  <c r="B13" i="1"/>
  <c r="B51" i="1" s="1"/>
  <c r="E13" i="1"/>
  <c r="E18" i="1" s="1"/>
  <c r="C49" i="1"/>
  <c r="G49" i="1"/>
  <c r="D49" i="1"/>
  <c r="E49" i="1"/>
  <c r="B49" i="1"/>
  <c r="F49" i="1"/>
  <c r="D51" i="1" l="1"/>
  <c r="F18" i="1"/>
  <c r="F19" i="1" s="1"/>
  <c r="F20" i="1" s="1"/>
  <c r="F22" i="1"/>
  <c r="E22" i="1"/>
  <c r="E51" i="1"/>
  <c r="B18" i="1"/>
  <c r="D19" i="1"/>
  <c r="D20" i="1" s="1"/>
  <c r="E19" i="1"/>
  <c r="E20" i="1" s="1"/>
  <c r="B22" i="1"/>
  <c r="D22" i="1"/>
  <c r="G51" i="1"/>
  <c r="G22" i="1"/>
  <c r="G18" i="1"/>
  <c r="C51" i="1"/>
  <c r="C22" i="1"/>
  <c r="C18" i="1"/>
  <c r="B19" i="1" l="1"/>
  <c r="B20" i="1" s="1"/>
  <c r="E23" i="1"/>
  <c r="E52" i="1"/>
  <c r="E24" i="1"/>
  <c r="D23" i="1"/>
  <c r="D52" i="1"/>
  <c r="D24" i="1"/>
  <c r="F23" i="1"/>
  <c r="F24" i="1"/>
  <c r="F52" i="1"/>
  <c r="G19" i="1"/>
  <c r="G20" i="1" s="1"/>
  <c r="C19" i="1"/>
  <c r="C20" i="1" s="1"/>
  <c r="B24" i="1" l="1"/>
  <c r="B21" i="1"/>
  <c r="C21" i="1" s="1"/>
  <c r="D21" i="1" s="1"/>
  <c r="E21" i="1" s="1"/>
  <c r="F21" i="1" s="1"/>
  <c r="G21" i="1" s="1"/>
  <c r="B23" i="1"/>
  <c r="B52" i="1"/>
  <c r="C52" i="1"/>
  <c r="C23" i="1"/>
  <c r="G52" i="1"/>
  <c r="G24" i="1"/>
  <c r="G23" i="1"/>
  <c r="C24" i="1"/>
</calcChain>
</file>

<file path=xl/sharedStrings.xml><?xml version="1.0" encoding="utf-8"?>
<sst xmlns="http://schemas.openxmlformats.org/spreadsheetml/2006/main" count="30" uniqueCount="27">
  <si>
    <t>Total ingresos</t>
  </si>
  <si>
    <t>Total gastos operacionales</t>
  </si>
  <si>
    <t>Costos De explotación</t>
  </si>
  <si>
    <t>Gastos de administración, ventas y marketing</t>
  </si>
  <si>
    <t>Gastos de remuneraciones</t>
  </si>
  <si>
    <t>Gastos de administración y ventas</t>
  </si>
  <si>
    <t>Gastos de marketing</t>
  </si>
  <si>
    <t>EBITDA</t>
  </si>
  <si>
    <t>Ingresos no operacionales</t>
  </si>
  <si>
    <t>Gastos financieros</t>
  </si>
  <si>
    <t>Depreciación</t>
  </si>
  <si>
    <t>EBIT</t>
  </si>
  <si>
    <t>Impuesto a la renta</t>
  </si>
  <si>
    <t>Flujo de caja</t>
  </si>
  <si>
    <t>Flujo de caja acumulado</t>
  </si>
  <si>
    <t>Margen operacional*</t>
  </si>
  <si>
    <t>Flujo/EBITDA</t>
  </si>
  <si>
    <t>Margen neto**</t>
  </si>
  <si>
    <t>* EBITDA/Ventas</t>
  </si>
  <si>
    <t>**Flujo/Ventas</t>
  </si>
  <si>
    <t>Flujo no operacional</t>
  </si>
  <si>
    <t>ingeniero</t>
  </si>
  <si>
    <t>diseñador</t>
  </si>
  <si>
    <t>tecnico</t>
  </si>
  <si>
    <t>VAN</t>
  </si>
  <si>
    <t>TIR</t>
  </si>
  <si>
    <t xml:space="preserve">ingreso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</si>
</sst>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 &quot;$&quot;* #,##0_ ;_ &quot;$&quot;* \-#,##0_ ;_ &quot;$&quot;* &quot;-&quot;_ ;_ @_ "/>
    <numFmt numFmtId="41" formatCode="_ * #,##0_ ;_ * \-#,##0_ ;_ * &quot;-&quot;_ ;_ @_ "/>
    <numFmt numFmtId="164" formatCode="&quot;$&quot;\ #,##0"/>
    <numFmt numFmtId="165" formatCode="&quot;$&quot;#,##0"/>
    <numFmt numFmtId="166" formatCode="0_ ;\-0\ "/>
    <numFmt numFmtId="167" formatCode="_ &quot;$&quot;* #,##0.0_ ;_ &quot;$&quot;* \-#,##0.0_ ;_ &quot;$&quot;* &quot;-&quot;_ ;_ @_ 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1" fontId="1" fillId="0" borderId="0" applyFont="0" applyFill="0" applyBorder="0" applyAlignment="0" applyProtection="0"/>
    <xf numFmtId="42" fontId="1" fillId="0" borderId="0" applyFont="0" applyFill="0" applyBorder="0" applyAlignment="0" applyProtection="0"/>
  </cellStyleXfs>
  <cellXfs count="58">
    <xf numFmtId="0" fontId="0" fillId="0" borderId="0" xfId="0"/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165" fontId="4" fillId="4" borderId="0" xfId="2" applyNumberFormat="1" applyFont="1" applyFill="1" applyBorder="1" applyAlignment="1">
      <alignment horizontal="center"/>
    </xf>
    <xf numFmtId="165" fontId="4" fillId="4" borderId="5" xfId="2" applyNumberFormat="1" applyFont="1" applyFill="1" applyBorder="1" applyAlignment="1">
      <alignment horizontal="center"/>
    </xf>
    <xf numFmtId="164" fontId="0" fillId="2" borderId="0" xfId="0" applyNumberFormat="1" applyFill="1" applyAlignment="1">
      <alignment horizontal="center"/>
    </xf>
    <xf numFmtId="165" fontId="5" fillId="5" borderId="4" xfId="0" applyNumberFormat="1" applyFont="1" applyFill="1" applyBorder="1" applyAlignment="1">
      <alignment horizontal="center"/>
    </xf>
    <xf numFmtId="165" fontId="5" fillId="5" borderId="6" xfId="0" applyNumberFormat="1" applyFont="1" applyFill="1" applyBorder="1" applyAlignment="1">
      <alignment horizontal="center"/>
    </xf>
    <xf numFmtId="4" fontId="6" fillId="2" borderId="0" xfId="0" applyNumberFormat="1" applyFont="1" applyFill="1" applyAlignment="1">
      <alignment horizontal="center"/>
    </xf>
    <xf numFmtId="164" fontId="6" fillId="2" borderId="0" xfId="0" applyNumberFormat="1" applyFont="1" applyFill="1" applyAlignment="1">
      <alignment horizontal="center"/>
    </xf>
    <xf numFmtId="165" fontId="5" fillId="2" borderId="4" xfId="0" applyNumberFormat="1" applyFont="1" applyFill="1" applyBorder="1" applyAlignment="1">
      <alignment horizontal="center"/>
    </xf>
    <xf numFmtId="165" fontId="5" fillId="2" borderId="6" xfId="0" applyNumberFormat="1" applyFont="1" applyFill="1" applyBorder="1" applyAlignment="1">
      <alignment horizontal="center"/>
    </xf>
    <xf numFmtId="4" fontId="0" fillId="2" borderId="0" xfId="0" applyNumberFormat="1" applyFill="1" applyAlignment="1">
      <alignment horizontal="center"/>
    </xf>
    <xf numFmtId="165" fontId="3" fillId="6" borderId="4" xfId="0" applyNumberFormat="1" applyFont="1" applyFill="1" applyBorder="1" applyAlignment="1">
      <alignment horizontal="center"/>
    </xf>
    <xf numFmtId="165" fontId="3" fillId="6" borderId="6" xfId="0" applyNumberFormat="1" applyFont="1" applyFill="1" applyBorder="1" applyAlignment="1">
      <alignment horizontal="center"/>
    </xf>
    <xf numFmtId="164" fontId="3" fillId="2" borderId="0" xfId="0" applyNumberFormat="1" applyFont="1" applyFill="1" applyAlignment="1">
      <alignment horizontal="center"/>
    </xf>
    <xf numFmtId="3" fontId="0" fillId="2" borderId="0" xfId="0" applyNumberFormat="1" applyFill="1" applyAlignment="1">
      <alignment horizontal="center"/>
    </xf>
    <xf numFmtId="42" fontId="0" fillId="2" borderId="0" xfId="0" applyNumberFormat="1" applyFill="1" applyAlignment="1">
      <alignment horizontal="center"/>
    </xf>
    <xf numFmtId="165" fontId="7" fillId="5" borderId="4" xfId="0" applyNumberFormat="1" applyFont="1" applyFill="1" applyBorder="1" applyAlignment="1">
      <alignment horizontal="center"/>
    </xf>
    <xf numFmtId="165" fontId="3" fillId="7" borderId="4" xfId="0" applyNumberFormat="1" applyFont="1" applyFill="1" applyBorder="1" applyAlignment="1">
      <alignment horizontal="center"/>
    </xf>
    <xf numFmtId="165" fontId="3" fillId="7" borderId="6" xfId="0" applyNumberFormat="1" applyFont="1" applyFill="1" applyBorder="1" applyAlignment="1">
      <alignment horizontal="center"/>
    </xf>
    <xf numFmtId="10" fontId="5" fillId="5" borderId="4" xfId="0" applyNumberFormat="1" applyFont="1" applyFill="1" applyBorder="1" applyAlignment="1">
      <alignment horizontal="center"/>
    </xf>
    <xf numFmtId="10" fontId="5" fillId="5" borderId="6" xfId="0" applyNumberFormat="1" applyFont="1" applyFill="1" applyBorder="1" applyAlignment="1">
      <alignment horizontal="center"/>
    </xf>
    <xf numFmtId="10" fontId="5" fillId="2" borderId="4" xfId="0" applyNumberFormat="1" applyFont="1" applyFill="1" applyBorder="1" applyAlignment="1">
      <alignment horizontal="center"/>
    </xf>
    <xf numFmtId="10" fontId="5" fillId="2" borderId="6" xfId="0" applyNumberFormat="1" applyFont="1" applyFill="1" applyBorder="1" applyAlignment="1">
      <alignment horizontal="center"/>
    </xf>
    <xf numFmtId="10" fontId="5" fillId="5" borderId="7" xfId="0" applyNumberFormat="1" applyFont="1" applyFill="1" applyBorder="1" applyAlignment="1">
      <alignment horizontal="center"/>
    </xf>
    <xf numFmtId="10" fontId="5" fillId="5" borderId="8" xfId="0" applyNumberFormat="1" applyFont="1" applyFill="1" applyBorder="1" applyAlignment="1">
      <alignment horizontal="center"/>
    </xf>
    <xf numFmtId="42" fontId="0" fillId="2" borderId="0" xfId="2" applyFont="1" applyFill="1" applyBorder="1" applyAlignment="1">
      <alignment horizontal="center"/>
    </xf>
    <xf numFmtId="42" fontId="0" fillId="2" borderId="0" xfId="2" applyFont="1" applyFill="1" applyAlignment="1">
      <alignment horizontal="center"/>
    </xf>
    <xf numFmtId="0" fontId="0" fillId="2" borderId="0" xfId="2" applyNumberFormat="1" applyFont="1" applyFill="1" applyAlignment="1">
      <alignment horizontal="center"/>
    </xf>
    <xf numFmtId="166" fontId="4" fillId="2" borderId="0" xfId="1" applyNumberFormat="1" applyFont="1" applyFill="1" applyAlignment="1">
      <alignment horizontal="center"/>
    </xf>
    <xf numFmtId="0" fontId="4" fillId="2" borderId="0" xfId="0" applyFont="1" applyFill="1" applyAlignment="1">
      <alignment horizontal="center"/>
    </xf>
    <xf numFmtId="167" fontId="4" fillId="2" borderId="0" xfId="2" applyNumberFormat="1" applyFont="1" applyFill="1" applyAlignment="1">
      <alignment horizontal="center"/>
    </xf>
    <xf numFmtId="42" fontId="4" fillId="2" borderId="0" xfId="2" applyFont="1" applyFill="1" applyAlignment="1">
      <alignment horizontal="center"/>
    </xf>
    <xf numFmtId="0" fontId="3" fillId="2" borderId="1" xfId="0" applyFont="1" applyFill="1" applyBorder="1" applyAlignment="1">
      <alignment horizontal="left"/>
    </xf>
    <xf numFmtId="164" fontId="2" fillId="4" borderId="4" xfId="0" applyNumberFormat="1" applyFont="1" applyFill="1" applyBorder="1" applyAlignment="1">
      <alignment horizontal="left"/>
    </xf>
    <xf numFmtId="0" fontId="5" fillId="5" borderId="4" xfId="0" applyFont="1" applyFill="1" applyBorder="1" applyAlignment="1">
      <alignment horizontal="left"/>
    </xf>
    <xf numFmtId="0" fontId="5" fillId="2" borderId="4" xfId="0" applyFont="1" applyFill="1" applyBorder="1" applyAlignment="1">
      <alignment horizontal="left"/>
    </xf>
    <xf numFmtId="164" fontId="3" fillId="6" borderId="4" xfId="0" applyNumberFormat="1" applyFont="1" applyFill="1" applyBorder="1" applyAlignment="1">
      <alignment horizontal="left"/>
    </xf>
    <xf numFmtId="0" fontId="7" fillId="5" borderId="4" xfId="0" applyFont="1" applyFill="1" applyBorder="1" applyAlignment="1">
      <alignment horizontal="left"/>
    </xf>
    <xf numFmtId="3" fontId="3" fillId="6" borderId="4" xfId="0" applyNumberFormat="1" applyFont="1" applyFill="1" applyBorder="1" applyAlignment="1">
      <alignment horizontal="left"/>
    </xf>
    <xf numFmtId="0" fontId="1" fillId="2" borderId="4" xfId="0" applyFont="1" applyFill="1" applyBorder="1" applyAlignment="1">
      <alignment horizontal="left"/>
    </xf>
    <xf numFmtId="0" fontId="3" fillId="5" borderId="4" xfId="0" applyFont="1" applyFill="1" applyBorder="1" applyAlignment="1">
      <alignment horizontal="left"/>
    </xf>
    <xf numFmtId="0" fontId="3" fillId="6" borderId="4" xfId="0" applyFont="1" applyFill="1" applyBorder="1" applyAlignment="1">
      <alignment horizontal="left"/>
    </xf>
    <xf numFmtId="0" fontId="3" fillId="7" borderId="4" xfId="0" applyFont="1" applyFill="1" applyBorder="1" applyAlignment="1">
      <alignment horizontal="left"/>
    </xf>
    <xf numFmtId="0" fontId="3" fillId="2" borderId="4" xfId="0" applyFont="1" applyFill="1" applyBorder="1" applyAlignment="1">
      <alignment horizontal="left"/>
    </xf>
    <xf numFmtId="0" fontId="3" fillId="5" borderId="7" xfId="0" applyFont="1" applyFill="1" applyBorder="1" applyAlignment="1">
      <alignment horizontal="left"/>
    </xf>
    <xf numFmtId="0" fontId="3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164" fontId="4" fillId="2" borderId="0" xfId="0" applyNumberFormat="1" applyFont="1" applyFill="1" applyAlignment="1">
      <alignment horizontal="left"/>
    </xf>
    <xf numFmtId="3" fontId="4" fillId="2" borderId="0" xfId="0" applyNumberFormat="1" applyFont="1" applyFill="1" applyAlignment="1">
      <alignment horizontal="left"/>
    </xf>
    <xf numFmtId="0" fontId="4" fillId="2" borderId="0" xfId="0" applyFont="1" applyFill="1" applyAlignment="1">
      <alignment horizontal="left"/>
    </xf>
    <xf numFmtId="42" fontId="0" fillId="0" borderId="0" xfId="2" applyFont="1"/>
    <xf numFmtId="42" fontId="0" fillId="0" borderId="0" xfId="0" applyNumberFormat="1"/>
    <xf numFmtId="165" fontId="5" fillId="5" borderId="9" xfId="0" applyNumberFormat="1" applyFont="1" applyFill="1" applyBorder="1" applyAlignment="1">
      <alignment horizontal="center"/>
    </xf>
    <xf numFmtId="165" fontId="5" fillId="2" borderId="9" xfId="0" applyNumberFormat="1" applyFont="1" applyFill="1" applyBorder="1" applyAlignment="1">
      <alignment horizontal="center"/>
    </xf>
    <xf numFmtId="165" fontId="7" fillId="5" borderId="8" xfId="0" applyNumberFormat="1" applyFont="1" applyFill="1" applyBorder="1" applyAlignment="1">
      <alignment horizontal="center"/>
    </xf>
  </cellXfs>
  <cellStyles count="3">
    <cellStyle name="Millares [0]" xfId="1" builtinId="6"/>
    <cellStyle name="Moneda [0]" xfId="2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6"/>
  <sheetViews>
    <sheetView tabSelected="1" zoomScale="115" zoomScaleNormal="115" workbookViewId="0">
      <selection activeCell="A30" sqref="A30"/>
    </sheetView>
  </sheetViews>
  <sheetFormatPr baseColWidth="10" defaultColWidth="11.42578125" defaultRowHeight="15" outlineLevelRow="1" x14ac:dyDescent="0.25"/>
  <cols>
    <col min="1" max="1" width="45.85546875" style="48" customWidth="1"/>
    <col min="2" max="7" width="17.28515625" style="3" bestFit="1" customWidth="1"/>
    <col min="8" max="8" width="15.140625" style="3" bestFit="1" customWidth="1"/>
    <col min="9" max="9" width="19.5703125" style="3" bestFit="1" customWidth="1"/>
    <col min="10" max="10" width="14.140625" style="3" bestFit="1" customWidth="1"/>
    <col min="11" max="16384" width="11.42578125" style="3"/>
  </cols>
  <sheetData>
    <row r="1" spans="1:12" x14ac:dyDescent="0.25">
      <c r="A1" s="35"/>
      <c r="B1" s="1">
        <v>2023</v>
      </c>
      <c r="C1" s="1">
        <v>2024</v>
      </c>
      <c r="D1" s="1">
        <v>2025</v>
      </c>
      <c r="E1" s="1">
        <v>2026</v>
      </c>
      <c r="F1" s="1">
        <v>2027</v>
      </c>
      <c r="G1" s="2">
        <v>2028</v>
      </c>
    </row>
    <row r="2" spans="1:12" s="6" customFormat="1" x14ac:dyDescent="0.25">
      <c r="A2" s="36" t="s">
        <v>0</v>
      </c>
      <c r="B2" s="4">
        <f>SUM(B3:B6)</f>
        <v>100000000</v>
      </c>
      <c r="C2" s="4">
        <f t="shared" ref="C2:G2" si="0">SUM(C3:C6)</f>
        <v>105800000</v>
      </c>
      <c r="D2" s="4">
        <f t="shared" si="0"/>
        <v>111936400</v>
      </c>
      <c r="E2" s="4">
        <f t="shared" si="0"/>
        <v>118428711.2</v>
      </c>
      <c r="F2" s="4">
        <f t="shared" si="0"/>
        <v>125297576.4496</v>
      </c>
      <c r="G2" s="5">
        <f t="shared" si="0"/>
        <v>132564835.8836768</v>
      </c>
    </row>
    <row r="3" spans="1:12" s="10" customFormat="1" ht="15.75" outlineLevel="1" x14ac:dyDescent="0.25">
      <c r="A3" s="37" t="s">
        <v>26</v>
      </c>
      <c r="B3" s="7">
        <v>100000000</v>
      </c>
      <c r="C3" s="7">
        <f>B$3*5.8%+B$3</f>
        <v>105800000</v>
      </c>
      <c r="D3" s="7">
        <f>C$3*5.8%+C$3</f>
        <v>111936400</v>
      </c>
      <c r="E3" s="7">
        <f>D$3*5.8%+D$3</f>
        <v>118428711.2</v>
      </c>
      <c r="F3" s="7">
        <f>E$3*5.8%+E$3</f>
        <v>125297576.4496</v>
      </c>
      <c r="G3" s="7">
        <f>F$3*5.8%+F$3</f>
        <v>132564835.8836768</v>
      </c>
      <c r="H3" s="9"/>
      <c r="I3" s="9"/>
      <c r="J3" s="9"/>
      <c r="K3" s="9"/>
      <c r="L3" s="9"/>
    </row>
    <row r="4" spans="1:12" s="6" customFormat="1" outlineLevel="1" x14ac:dyDescent="0.25">
      <c r="A4" s="38"/>
      <c r="B4" s="11">
        <v>0</v>
      </c>
      <c r="C4" s="11">
        <v>0</v>
      </c>
      <c r="D4" s="11">
        <v>0</v>
      </c>
      <c r="E4" s="11">
        <v>0</v>
      </c>
      <c r="F4" s="11">
        <v>0</v>
      </c>
      <c r="G4" s="11">
        <v>0</v>
      </c>
      <c r="H4" s="13"/>
      <c r="I4" s="13"/>
      <c r="J4" s="13"/>
      <c r="K4" s="13"/>
      <c r="L4" s="13"/>
    </row>
    <row r="5" spans="1:12" s="6" customFormat="1" outlineLevel="1" x14ac:dyDescent="0.25">
      <c r="A5" s="38"/>
      <c r="B5" s="11">
        <v>0</v>
      </c>
      <c r="C5" s="11">
        <v>0</v>
      </c>
      <c r="D5" s="11">
        <v>0</v>
      </c>
      <c r="E5" s="11">
        <v>0</v>
      </c>
      <c r="F5" s="11">
        <v>0</v>
      </c>
      <c r="G5" s="11">
        <v>0</v>
      </c>
      <c r="H5" s="13"/>
      <c r="I5" s="13"/>
      <c r="J5" s="13"/>
      <c r="K5" s="13"/>
      <c r="L5" s="13"/>
    </row>
    <row r="6" spans="1:12" s="10" customFormat="1" ht="15.75" outlineLevel="1" x14ac:dyDescent="0.25">
      <c r="A6" s="37"/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9"/>
      <c r="I6" s="9"/>
      <c r="J6" s="9"/>
      <c r="K6" s="9"/>
      <c r="L6" s="9"/>
    </row>
    <row r="7" spans="1:12" s="16" customFormat="1" x14ac:dyDescent="0.25">
      <c r="A7" s="39" t="s">
        <v>1</v>
      </c>
      <c r="B7" s="14">
        <f t="shared" ref="B7:G7" si="1">B8+B9</f>
        <v>87900000</v>
      </c>
      <c r="C7" s="14">
        <f t="shared" si="1"/>
        <v>92998200</v>
      </c>
      <c r="D7" s="14">
        <f t="shared" si="1"/>
        <v>98392095.599999994</v>
      </c>
      <c r="E7" s="14">
        <f t="shared" si="1"/>
        <v>104098837.14479999</v>
      </c>
      <c r="F7" s="14">
        <f t="shared" si="1"/>
        <v>110136569.6991984</v>
      </c>
      <c r="G7" s="15">
        <f t="shared" si="1"/>
        <v>116524490.74175189</v>
      </c>
    </row>
    <row r="8" spans="1:12" s="16" customFormat="1" outlineLevel="1" x14ac:dyDescent="0.25">
      <c r="A8" s="40" t="s">
        <v>2</v>
      </c>
      <c r="B8" s="7">
        <v>20000000</v>
      </c>
      <c r="C8" s="7">
        <f>B$8*5.8%+B$8</f>
        <v>21160000</v>
      </c>
      <c r="D8" s="7">
        <f t="shared" ref="D8:G8" si="2">C$8*5.8%+C$8</f>
        <v>22387280</v>
      </c>
      <c r="E8" s="7">
        <f t="shared" si="2"/>
        <v>23685742.239999998</v>
      </c>
      <c r="F8" s="7">
        <f t="shared" si="2"/>
        <v>25059515.289919998</v>
      </c>
      <c r="G8" s="55">
        <f t="shared" si="2"/>
        <v>26512967.176735356</v>
      </c>
    </row>
    <row r="9" spans="1:12" s="16" customFormat="1" outlineLevel="1" x14ac:dyDescent="0.25">
      <c r="A9" s="40" t="s">
        <v>3</v>
      </c>
      <c r="B9" s="7">
        <f t="shared" ref="B9:G9" si="3">SUM(B10:B12)</f>
        <v>67900000</v>
      </c>
      <c r="C9" s="7">
        <f>B$9*5.8%+B$9</f>
        <v>71838200</v>
      </c>
      <c r="D9" s="7">
        <f t="shared" ref="D9:G9" si="4">C$9*5.8%+C$9</f>
        <v>76004815.599999994</v>
      </c>
      <c r="E9" s="7">
        <f t="shared" si="4"/>
        <v>80413094.904799998</v>
      </c>
      <c r="F9" s="7">
        <f t="shared" si="4"/>
        <v>85077054.409278393</v>
      </c>
      <c r="G9" s="8">
        <f t="shared" si="4"/>
        <v>90011523.565016538</v>
      </c>
    </row>
    <row r="10" spans="1:12" s="6" customFormat="1" outlineLevel="1" x14ac:dyDescent="0.25">
      <c r="A10" s="38" t="s">
        <v>4</v>
      </c>
      <c r="B10" s="11">
        <f>Hoja2!G6</f>
        <v>44400000</v>
      </c>
      <c r="C10" s="7">
        <f>B$10*5.8%+B$10</f>
        <v>46975200</v>
      </c>
      <c r="D10" s="7">
        <f t="shared" ref="D10:G10" si="5">C$10*5.8%+C$10</f>
        <v>49699761.600000001</v>
      </c>
      <c r="E10" s="7">
        <f t="shared" si="5"/>
        <v>52582347.772799999</v>
      </c>
      <c r="F10" s="7">
        <f t="shared" si="5"/>
        <v>55632123.943622395</v>
      </c>
      <c r="G10" s="8">
        <f t="shared" si="5"/>
        <v>58858787.132352494</v>
      </c>
    </row>
    <row r="11" spans="1:12" s="6" customFormat="1" outlineLevel="1" x14ac:dyDescent="0.25">
      <c r="A11" s="38" t="s">
        <v>5</v>
      </c>
      <c r="B11" s="11">
        <v>23000000</v>
      </c>
      <c r="C11" s="7">
        <f>B$11*5.8%+B$11</f>
        <v>24334000</v>
      </c>
      <c r="D11" s="7">
        <f t="shared" ref="D11:G11" si="6">C$11*5.8%+C$11</f>
        <v>25745372</v>
      </c>
      <c r="E11" s="7">
        <f t="shared" si="6"/>
        <v>27238603.576000001</v>
      </c>
      <c r="F11" s="7">
        <f t="shared" si="6"/>
        <v>28818442.583408002</v>
      </c>
      <c r="G11" s="8">
        <f t="shared" si="6"/>
        <v>30489912.253245667</v>
      </c>
    </row>
    <row r="12" spans="1:12" s="6" customFormat="1" outlineLevel="1" x14ac:dyDescent="0.25">
      <c r="A12" s="38" t="s">
        <v>6</v>
      </c>
      <c r="B12" s="11">
        <v>500000</v>
      </c>
      <c r="C12" s="7">
        <f>B$12*5.8%+B$12</f>
        <v>529000</v>
      </c>
      <c r="D12" s="7">
        <f t="shared" ref="D12:G12" si="7">C$12*5.8%+C$12</f>
        <v>559682</v>
      </c>
      <c r="E12" s="7">
        <f t="shared" si="7"/>
        <v>592143.55599999998</v>
      </c>
      <c r="F12" s="7">
        <f t="shared" si="7"/>
        <v>626487.88224800001</v>
      </c>
      <c r="G12" s="7">
        <f t="shared" si="7"/>
        <v>662824.17941838398</v>
      </c>
    </row>
    <row r="13" spans="1:12" s="17" customFormat="1" x14ac:dyDescent="0.25">
      <c r="A13" s="41" t="s">
        <v>7</v>
      </c>
      <c r="B13" s="14">
        <f>B2-B7</f>
        <v>12100000</v>
      </c>
      <c r="C13" s="14">
        <f t="shared" ref="C13:G13" si="8">C2-C7</f>
        <v>12801800</v>
      </c>
      <c r="D13" s="14">
        <f t="shared" si="8"/>
        <v>13544304.400000006</v>
      </c>
      <c r="E13" s="14">
        <f t="shared" si="8"/>
        <v>14329874.055200011</v>
      </c>
      <c r="F13" s="14">
        <f>F2-F7</f>
        <v>15161006.750401601</v>
      </c>
      <c r="G13" s="15">
        <f t="shared" si="8"/>
        <v>16040345.141924903</v>
      </c>
    </row>
    <row r="14" spans="1:12" s="17" customFormat="1" x14ac:dyDescent="0.25">
      <c r="A14" s="42" t="s">
        <v>8</v>
      </c>
      <c r="B14" s="11">
        <v>12000000</v>
      </c>
      <c r="C14" s="11">
        <f>B$14*5.4%+B$14</f>
        <v>12648000</v>
      </c>
      <c r="D14" s="11">
        <f t="shared" ref="D14:G14" si="9">C$14*5.4%+C$14</f>
        <v>13330992</v>
      </c>
      <c r="E14" s="11">
        <f t="shared" si="9"/>
        <v>14050865.568</v>
      </c>
      <c r="F14" s="11">
        <f t="shared" si="9"/>
        <v>14809612.308672</v>
      </c>
      <c r="G14" s="56">
        <f t="shared" si="9"/>
        <v>15609331.373340288</v>
      </c>
    </row>
    <row r="15" spans="1:12" outlineLevel="1" x14ac:dyDescent="0.25">
      <c r="A15" s="42" t="s">
        <v>9</v>
      </c>
      <c r="B15" s="11">
        <v>8000000</v>
      </c>
      <c r="C15" s="11">
        <f>B$15*5.4%+B$15</f>
        <v>8432000</v>
      </c>
      <c r="D15" s="11">
        <f t="shared" ref="D15:G15" si="10">C$15*5.4%+C$15</f>
        <v>8887328</v>
      </c>
      <c r="E15" s="11">
        <f t="shared" si="10"/>
        <v>9367243.7119999994</v>
      </c>
      <c r="F15" s="11">
        <f t="shared" si="10"/>
        <v>9873074.8724479992</v>
      </c>
      <c r="G15" s="12">
        <f t="shared" si="10"/>
        <v>10406220.915560191</v>
      </c>
    </row>
    <row r="16" spans="1:12" outlineLevel="1" x14ac:dyDescent="0.25">
      <c r="A16" s="42" t="s">
        <v>10</v>
      </c>
      <c r="B16" s="11">
        <v>5000000</v>
      </c>
      <c r="C16" s="11">
        <f>B$16*5.4%+B$16</f>
        <v>5270000</v>
      </c>
      <c r="D16" s="11">
        <f t="shared" ref="D16:G16" si="11">C$16*5.4%+C$16</f>
        <v>5554580</v>
      </c>
      <c r="E16" s="11">
        <f t="shared" si="11"/>
        <v>5854527.3200000003</v>
      </c>
      <c r="F16" s="11">
        <f t="shared" si="11"/>
        <v>6170671.7952800002</v>
      </c>
      <c r="G16" s="12">
        <f t="shared" si="11"/>
        <v>6503888.0722251199</v>
      </c>
      <c r="H16" s="18"/>
    </row>
    <row r="17" spans="1:10" outlineLevel="1" x14ac:dyDescent="0.25">
      <c r="A17" s="43" t="s">
        <v>20</v>
      </c>
      <c r="B17" s="19">
        <f>B14-SUM(B15:B16)</f>
        <v>-1000000</v>
      </c>
      <c r="C17" s="19">
        <f t="shared" ref="C17:G17" si="12">C14-SUM(C15:C16)</f>
        <v>-1054000</v>
      </c>
      <c r="D17" s="19">
        <f t="shared" si="12"/>
        <v>-1110916</v>
      </c>
      <c r="E17" s="19">
        <f t="shared" si="12"/>
        <v>-1170905.4639999997</v>
      </c>
      <c r="F17" s="19">
        <f t="shared" si="12"/>
        <v>-1234134.3590559997</v>
      </c>
      <c r="G17" s="57">
        <f t="shared" si="12"/>
        <v>-1300777.6144450214</v>
      </c>
    </row>
    <row r="18" spans="1:10" x14ac:dyDescent="0.25">
      <c r="A18" s="44" t="s">
        <v>11</v>
      </c>
      <c r="B18" s="14">
        <f t="shared" ref="B18:G18" si="13">B13+B17</f>
        <v>11100000</v>
      </c>
      <c r="C18" s="14">
        <f t="shared" si="13"/>
        <v>11747800</v>
      </c>
      <c r="D18" s="14">
        <f t="shared" si="13"/>
        <v>12433388.400000006</v>
      </c>
      <c r="E18" s="14">
        <f t="shared" si="13"/>
        <v>13158968.591200011</v>
      </c>
      <c r="F18" s="14">
        <f t="shared" si="13"/>
        <v>13926872.391345602</v>
      </c>
      <c r="G18" s="15">
        <f t="shared" si="13"/>
        <v>14739567.527479881</v>
      </c>
      <c r="I18" s="6"/>
      <c r="J18" s="6"/>
    </row>
    <row r="19" spans="1:10" x14ac:dyDescent="0.25">
      <c r="A19" s="42" t="s">
        <v>12</v>
      </c>
      <c r="B19" s="11">
        <f>27%*B18</f>
        <v>2997000</v>
      </c>
      <c r="C19" s="11">
        <f t="shared" ref="C19:G19" si="14">24%*C18</f>
        <v>2819472</v>
      </c>
      <c r="D19" s="11">
        <f t="shared" si="14"/>
        <v>2984013.2160000014</v>
      </c>
      <c r="E19" s="11">
        <f t="shared" si="14"/>
        <v>3158152.4618880027</v>
      </c>
      <c r="F19" s="11">
        <f t="shared" si="14"/>
        <v>3342449.3739229441</v>
      </c>
      <c r="G19" s="12">
        <f t="shared" si="14"/>
        <v>3537496.2065951712</v>
      </c>
      <c r="I19" s="6"/>
      <c r="J19" s="6"/>
    </row>
    <row r="20" spans="1:10" x14ac:dyDescent="0.25">
      <c r="A20" s="44" t="s">
        <v>13</v>
      </c>
      <c r="B20" s="14">
        <f>B18-B19</f>
        <v>8103000</v>
      </c>
      <c r="C20" s="14">
        <f t="shared" ref="C20:G20" si="15">C18-C19</f>
        <v>8928328</v>
      </c>
      <c r="D20" s="14">
        <f t="shared" si="15"/>
        <v>9449375.1840000041</v>
      </c>
      <c r="E20" s="14">
        <f t="shared" si="15"/>
        <v>10000816.129312009</v>
      </c>
      <c r="F20" s="14">
        <f t="shared" si="15"/>
        <v>10584423.017422657</v>
      </c>
      <c r="G20" s="14">
        <f t="shared" si="15"/>
        <v>11202071.32088471</v>
      </c>
      <c r="I20" s="6"/>
      <c r="J20" s="6"/>
    </row>
    <row r="21" spans="1:10" x14ac:dyDescent="0.25">
      <c r="A21" s="45" t="s">
        <v>14</v>
      </c>
      <c r="B21" s="20">
        <f>B20</f>
        <v>8103000</v>
      </c>
      <c r="C21" s="20">
        <f>B21+C20</f>
        <v>17031328</v>
      </c>
      <c r="D21" s="20">
        <f t="shared" ref="D21:E21" si="16">C21+D20</f>
        <v>26480703.184000004</v>
      </c>
      <c r="E21" s="20">
        <f t="shared" si="16"/>
        <v>36481519.313312009</v>
      </c>
      <c r="F21" s="20">
        <f>E21+F20</f>
        <v>47065942.33073467</v>
      </c>
      <c r="G21" s="21">
        <f>F21+G20</f>
        <v>58268013.651619382</v>
      </c>
    </row>
    <row r="22" spans="1:10" x14ac:dyDescent="0.25">
      <c r="A22" s="43" t="s">
        <v>15</v>
      </c>
      <c r="B22" s="22">
        <f t="shared" ref="B22:G22" si="17">B13/B2</f>
        <v>0.121</v>
      </c>
      <c r="C22" s="22">
        <f t="shared" si="17"/>
        <v>0.121</v>
      </c>
      <c r="D22" s="22">
        <f t="shared" si="17"/>
        <v>0.12100000000000005</v>
      </c>
      <c r="E22" s="22">
        <f t="shared" si="17"/>
        <v>0.12100000000000008</v>
      </c>
      <c r="F22" s="22">
        <f t="shared" si="17"/>
        <v>0.12100000000000001</v>
      </c>
      <c r="G22" s="23">
        <f t="shared" si="17"/>
        <v>0.12100000000000008</v>
      </c>
    </row>
    <row r="23" spans="1:10" x14ac:dyDescent="0.25">
      <c r="A23" s="46" t="s">
        <v>16</v>
      </c>
      <c r="B23" s="24">
        <f t="shared" ref="B23:G23" si="18">B20/B13</f>
        <v>0.66966942148760333</v>
      </c>
      <c r="C23" s="24">
        <f t="shared" si="18"/>
        <v>0.69742754925088657</v>
      </c>
      <c r="D23" s="24">
        <f t="shared" si="18"/>
        <v>0.69766411806279249</v>
      </c>
      <c r="E23" s="24">
        <f t="shared" si="18"/>
        <v>0.6978997924746535</v>
      </c>
      <c r="F23" s="24">
        <f t="shared" si="18"/>
        <v>0.69813457586794403</v>
      </c>
      <c r="G23" s="25">
        <f t="shared" si="18"/>
        <v>0.69836847161135451</v>
      </c>
    </row>
    <row r="24" spans="1:10" x14ac:dyDescent="0.25">
      <c r="A24" s="47" t="s">
        <v>17</v>
      </c>
      <c r="B24" s="26">
        <f t="shared" ref="B24:G24" si="19">B20/B2</f>
        <v>8.1030000000000005E-2</v>
      </c>
      <c r="C24" s="26">
        <f t="shared" si="19"/>
        <v>8.4388733459357282E-2</v>
      </c>
      <c r="D24" s="26">
        <f t="shared" si="19"/>
        <v>8.4417358285597932E-2</v>
      </c>
      <c r="E24" s="26">
        <f t="shared" si="19"/>
        <v>8.4445874889433128E-2</v>
      </c>
      <c r="F24" s="26">
        <f t="shared" si="19"/>
        <v>8.4474283680021231E-2</v>
      </c>
      <c r="G24" s="27">
        <f t="shared" si="19"/>
        <v>8.4502585064973948E-2</v>
      </c>
    </row>
    <row r="25" spans="1:10" x14ac:dyDescent="0.25">
      <c r="B25" s="28"/>
      <c r="C25" s="28"/>
      <c r="D25" s="28"/>
      <c r="E25" s="28"/>
      <c r="F25" s="28"/>
      <c r="G25" s="28"/>
    </row>
    <row r="26" spans="1:10" x14ac:dyDescent="0.25">
      <c r="A26" s="48" t="s">
        <v>18</v>
      </c>
      <c r="B26" s="29"/>
      <c r="C26" s="29"/>
      <c r="D26" s="29"/>
      <c r="E26" s="29"/>
      <c r="F26" s="29"/>
      <c r="G26" s="29"/>
    </row>
    <row r="27" spans="1:10" x14ac:dyDescent="0.25">
      <c r="A27" s="48" t="s">
        <v>19</v>
      </c>
      <c r="B27" s="30"/>
      <c r="C27" s="29"/>
      <c r="D27" s="29"/>
      <c r="E27" s="29"/>
      <c r="F27" s="29"/>
      <c r="G27" s="29"/>
    </row>
    <row r="28" spans="1:10" x14ac:dyDescent="0.25">
      <c r="B28" s="29"/>
      <c r="C28" s="29"/>
      <c r="D28" s="29"/>
      <c r="E28" s="29"/>
      <c r="F28" s="29"/>
      <c r="G28" s="29"/>
    </row>
    <row r="29" spans="1:10" x14ac:dyDescent="0.25">
      <c r="A29" s="48" t="s">
        <v>25</v>
      </c>
      <c r="B29" s="29"/>
      <c r="C29" s="29"/>
      <c r="D29" s="29"/>
      <c r="E29" s="29"/>
      <c r="F29" s="29"/>
      <c r="G29" s="29"/>
    </row>
    <row r="30" spans="1:10" x14ac:dyDescent="0.25">
      <c r="A30" s="48" t="s">
        <v>24</v>
      </c>
      <c r="B30" s="29"/>
      <c r="C30" s="29"/>
      <c r="D30" s="29"/>
      <c r="E30" s="29"/>
      <c r="F30" s="29"/>
      <c r="G30" s="29"/>
    </row>
    <row r="31" spans="1:10" x14ac:dyDescent="0.25">
      <c r="B31" s="29"/>
      <c r="C31" s="29"/>
      <c r="D31" s="29"/>
      <c r="E31" s="29"/>
      <c r="F31" s="29"/>
      <c r="G31" s="29"/>
    </row>
    <row r="32" spans="1:10" x14ac:dyDescent="0.25">
      <c r="B32" s="29"/>
      <c r="C32" s="29"/>
      <c r="D32" s="29"/>
      <c r="E32" s="29"/>
      <c r="F32" s="29"/>
      <c r="G32" s="29"/>
    </row>
    <row r="33" spans="1:7" x14ac:dyDescent="0.25">
      <c r="B33" s="29"/>
      <c r="C33" s="29"/>
      <c r="D33" s="29"/>
      <c r="E33" s="29"/>
      <c r="F33" s="29"/>
      <c r="G33" s="29"/>
    </row>
    <row r="34" spans="1:7" x14ac:dyDescent="0.25">
      <c r="B34" s="29"/>
      <c r="C34" s="29"/>
      <c r="D34" s="29"/>
      <c r="E34" s="29"/>
      <c r="F34" s="29"/>
      <c r="G34" s="29"/>
    </row>
    <row r="35" spans="1:7" x14ac:dyDescent="0.25">
      <c r="B35" s="29"/>
      <c r="C35" s="29"/>
      <c r="D35" s="29"/>
      <c r="E35" s="29"/>
      <c r="F35" s="29"/>
      <c r="G35" s="29"/>
    </row>
    <row r="36" spans="1:7" x14ac:dyDescent="0.25">
      <c r="B36" s="29"/>
      <c r="C36" s="29"/>
      <c r="D36" s="29"/>
      <c r="E36" s="29"/>
      <c r="F36" s="29"/>
      <c r="G36" s="29"/>
    </row>
    <row r="37" spans="1:7" x14ac:dyDescent="0.25">
      <c r="B37" s="29"/>
      <c r="C37" s="29"/>
      <c r="D37" s="29"/>
      <c r="E37" s="29"/>
      <c r="F37" s="29"/>
      <c r="G37" s="29"/>
    </row>
    <row r="38" spans="1:7" x14ac:dyDescent="0.25">
      <c r="B38" s="29"/>
      <c r="C38" s="29"/>
      <c r="D38" s="29"/>
      <c r="E38" s="29"/>
      <c r="F38" s="29"/>
      <c r="G38" s="29"/>
    </row>
    <row r="39" spans="1:7" x14ac:dyDescent="0.25">
      <c r="B39" s="29"/>
      <c r="C39" s="29"/>
      <c r="D39" s="29"/>
      <c r="E39" s="29"/>
      <c r="F39" s="29"/>
      <c r="G39" s="29"/>
    </row>
    <row r="40" spans="1:7" x14ac:dyDescent="0.25">
      <c r="B40" s="29"/>
      <c r="C40" s="29"/>
      <c r="D40" s="29"/>
      <c r="E40" s="29"/>
      <c r="F40" s="29"/>
      <c r="G40" s="29"/>
    </row>
    <row r="41" spans="1:7" x14ac:dyDescent="0.25">
      <c r="B41" s="29"/>
      <c r="C41" s="29"/>
      <c r="D41" s="29"/>
      <c r="E41" s="29"/>
      <c r="F41" s="29"/>
      <c r="G41" s="29"/>
    </row>
    <row r="42" spans="1:7" x14ac:dyDescent="0.25">
      <c r="B42" s="29"/>
      <c r="C42" s="29"/>
      <c r="D42" s="29"/>
      <c r="E42" s="29"/>
      <c r="F42" s="29"/>
      <c r="G42" s="29"/>
    </row>
    <row r="43" spans="1:7" x14ac:dyDescent="0.25">
      <c r="B43" s="29"/>
      <c r="C43" s="29"/>
      <c r="D43" s="29"/>
      <c r="E43" s="29"/>
      <c r="F43" s="29"/>
      <c r="G43" s="29"/>
    </row>
    <row r="44" spans="1:7" x14ac:dyDescent="0.25">
      <c r="B44" s="29"/>
      <c r="C44" s="29"/>
      <c r="D44" s="29"/>
      <c r="E44" s="29"/>
      <c r="F44" s="29"/>
      <c r="G44" s="29"/>
    </row>
    <row r="45" spans="1:7" x14ac:dyDescent="0.25">
      <c r="B45" s="29"/>
      <c r="C45" s="29"/>
      <c r="D45" s="29"/>
      <c r="E45" s="29"/>
      <c r="F45" s="29"/>
      <c r="G45" s="29"/>
    </row>
    <row r="46" spans="1:7" x14ac:dyDescent="0.25">
      <c r="B46" s="29"/>
      <c r="C46" s="29"/>
      <c r="D46" s="29"/>
      <c r="E46" s="29"/>
      <c r="F46" s="29"/>
      <c r="G46" s="29"/>
    </row>
    <row r="47" spans="1:7" x14ac:dyDescent="0.25">
      <c r="B47" s="29"/>
      <c r="C47" s="29"/>
      <c r="D47" s="29"/>
      <c r="E47" s="29"/>
      <c r="F47" s="29"/>
      <c r="G47" s="29"/>
    </row>
    <row r="48" spans="1:7" s="32" customFormat="1" x14ac:dyDescent="0.25">
      <c r="A48" s="49"/>
      <c r="B48" s="31">
        <v>2018</v>
      </c>
      <c r="C48" s="31">
        <v>2019</v>
      </c>
      <c r="D48" s="31">
        <v>2020</v>
      </c>
      <c r="E48" s="31">
        <v>2021</v>
      </c>
      <c r="F48" s="31">
        <v>2022</v>
      </c>
      <c r="G48" s="31">
        <v>2023</v>
      </c>
    </row>
    <row r="49" spans="1:7" s="32" customFormat="1" x14ac:dyDescent="0.25">
      <c r="A49" s="50" t="str">
        <f>+A2</f>
        <v>Total ingresos</v>
      </c>
      <c r="B49" s="33">
        <f t="shared" ref="B49:G49" si="20">+B2/1000000</f>
        <v>100</v>
      </c>
      <c r="C49" s="33">
        <f t="shared" si="20"/>
        <v>105.8</v>
      </c>
      <c r="D49" s="33">
        <f t="shared" si="20"/>
        <v>111.93640000000001</v>
      </c>
      <c r="E49" s="33">
        <f t="shared" si="20"/>
        <v>118.42871120000001</v>
      </c>
      <c r="F49" s="33">
        <f t="shared" si="20"/>
        <v>125.2975764496</v>
      </c>
      <c r="G49" s="33">
        <f t="shared" si="20"/>
        <v>132.56483588367681</v>
      </c>
    </row>
    <row r="50" spans="1:7" s="32" customFormat="1" x14ac:dyDescent="0.25">
      <c r="A50" s="50" t="str">
        <f>+A7</f>
        <v>Total gastos operacionales</v>
      </c>
      <c r="B50" s="33">
        <f t="shared" ref="B50:G50" si="21">+B7/1000000</f>
        <v>87.9</v>
      </c>
      <c r="C50" s="33">
        <f t="shared" si="21"/>
        <v>92.998199999999997</v>
      </c>
      <c r="D50" s="33">
        <f t="shared" si="21"/>
        <v>98.39209559999999</v>
      </c>
      <c r="E50" s="33">
        <f t="shared" si="21"/>
        <v>104.09883714479999</v>
      </c>
      <c r="F50" s="33">
        <f t="shared" si="21"/>
        <v>110.13656969919839</v>
      </c>
      <c r="G50" s="33">
        <f t="shared" si="21"/>
        <v>116.52449074175189</v>
      </c>
    </row>
    <row r="51" spans="1:7" s="32" customFormat="1" x14ac:dyDescent="0.25">
      <c r="A51" s="51" t="str">
        <f>+A13</f>
        <v>EBITDA</v>
      </c>
      <c r="B51" s="33">
        <f t="shared" ref="B51:G51" si="22">+B13/1000000</f>
        <v>12.1</v>
      </c>
      <c r="C51" s="33">
        <f t="shared" si="22"/>
        <v>12.8018</v>
      </c>
      <c r="D51" s="33">
        <f t="shared" si="22"/>
        <v>13.544304400000007</v>
      </c>
      <c r="E51" s="33">
        <f t="shared" si="22"/>
        <v>14.32987405520001</v>
      </c>
      <c r="F51" s="33">
        <f t="shared" si="22"/>
        <v>15.161006750401601</v>
      </c>
      <c r="G51" s="33">
        <f t="shared" si="22"/>
        <v>16.040345141924902</v>
      </c>
    </row>
    <row r="52" spans="1:7" s="32" customFormat="1" x14ac:dyDescent="0.25">
      <c r="A52" s="52" t="str">
        <f>+A20</f>
        <v>Flujo de caja</v>
      </c>
      <c r="B52" s="33">
        <f t="shared" ref="B52:G52" si="23">+B20/1000000</f>
        <v>8.1029999999999998</v>
      </c>
      <c r="C52" s="33">
        <f t="shared" si="23"/>
        <v>8.9283280000000005</v>
      </c>
      <c r="D52" s="33">
        <f t="shared" si="23"/>
        <v>9.4493751840000044</v>
      </c>
      <c r="E52" s="33">
        <f t="shared" si="23"/>
        <v>10.000816129312009</v>
      </c>
      <c r="F52" s="33">
        <f t="shared" si="23"/>
        <v>10.584423017422658</v>
      </c>
      <c r="G52" s="33">
        <f t="shared" si="23"/>
        <v>11.202071320884711</v>
      </c>
    </row>
    <row r="53" spans="1:7" s="32" customFormat="1" x14ac:dyDescent="0.25">
      <c r="A53" s="49"/>
      <c r="B53" s="34"/>
      <c r="C53" s="34"/>
      <c r="D53" s="34"/>
      <c r="E53" s="34"/>
      <c r="F53" s="34"/>
      <c r="G53" s="34"/>
    </row>
    <row r="54" spans="1:7" x14ac:dyDescent="0.25">
      <c r="B54" s="29"/>
      <c r="C54" s="29"/>
      <c r="D54" s="29"/>
      <c r="E54" s="29"/>
      <c r="F54" s="29"/>
      <c r="G54" s="29"/>
    </row>
    <row r="55" spans="1:7" x14ac:dyDescent="0.25">
      <c r="B55" s="29"/>
      <c r="C55" s="29"/>
      <c r="D55" s="29"/>
      <c r="E55" s="29"/>
      <c r="F55" s="29"/>
      <c r="G55" s="29"/>
    </row>
    <row r="56" spans="1:7" x14ac:dyDescent="0.25">
      <c r="B56" s="29"/>
      <c r="C56" s="29"/>
      <c r="D56" s="29"/>
      <c r="E56" s="29"/>
      <c r="F56" s="29"/>
      <c r="G56" s="29"/>
    </row>
    <row r="57" spans="1:7" x14ac:dyDescent="0.25">
      <c r="B57" s="29"/>
      <c r="C57" s="29"/>
      <c r="D57" s="29"/>
      <c r="E57" s="29"/>
      <c r="F57" s="29"/>
      <c r="G57" s="29"/>
    </row>
    <row r="58" spans="1:7" x14ac:dyDescent="0.25">
      <c r="B58" s="29"/>
      <c r="C58" s="29"/>
      <c r="D58" s="29"/>
      <c r="E58" s="29"/>
      <c r="F58" s="29"/>
      <c r="G58" s="29"/>
    </row>
    <row r="59" spans="1:7" x14ac:dyDescent="0.25">
      <c r="B59" s="29"/>
      <c r="C59" s="29"/>
      <c r="D59" s="29"/>
      <c r="E59" s="29"/>
      <c r="F59" s="29"/>
      <c r="G59" s="29"/>
    </row>
    <row r="60" spans="1:7" x14ac:dyDescent="0.25">
      <c r="B60" s="29"/>
      <c r="C60" s="29"/>
      <c r="D60" s="29"/>
      <c r="E60" s="29"/>
      <c r="F60" s="29"/>
      <c r="G60" s="29"/>
    </row>
    <row r="61" spans="1:7" x14ac:dyDescent="0.25">
      <c r="B61" s="29"/>
      <c r="C61" s="29"/>
      <c r="D61" s="29"/>
      <c r="E61" s="29"/>
      <c r="F61" s="29"/>
      <c r="G61" s="29"/>
    </row>
    <row r="62" spans="1:7" x14ac:dyDescent="0.25">
      <c r="B62" s="29"/>
      <c r="C62" s="29"/>
      <c r="D62" s="29"/>
      <c r="E62" s="29"/>
      <c r="F62" s="29"/>
      <c r="G62" s="29"/>
    </row>
    <row r="63" spans="1:7" x14ac:dyDescent="0.25">
      <c r="B63" s="29"/>
      <c r="C63" s="29"/>
      <c r="D63" s="29"/>
      <c r="E63" s="29"/>
      <c r="F63" s="29"/>
      <c r="G63" s="29"/>
    </row>
    <row r="64" spans="1:7" x14ac:dyDescent="0.25">
      <c r="B64" s="29"/>
      <c r="C64" s="29"/>
      <c r="D64" s="29"/>
      <c r="E64" s="29"/>
      <c r="F64" s="29"/>
      <c r="G64" s="29"/>
    </row>
    <row r="65" spans="2:7" ht="18.600000000000001" customHeight="1" x14ac:dyDescent="0.25">
      <c r="B65" s="29"/>
      <c r="C65" s="29"/>
      <c r="D65" s="29"/>
      <c r="E65" s="29"/>
      <c r="F65" s="29"/>
      <c r="G65" s="29"/>
    </row>
    <row r="66" spans="2:7" x14ac:dyDescent="0.25">
      <c r="B66" s="29"/>
      <c r="C66" s="29"/>
      <c r="D66" s="29"/>
      <c r="E66" s="29"/>
      <c r="F66" s="29"/>
      <c r="G66" s="2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G14"/>
  <sheetViews>
    <sheetView workbookViewId="0">
      <selection activeCell="G7" sqref="G7"/>
    </sheetView>
  </sheetViews>
  <sheetFormatPr baseColWidth="10" defaultRowHeight="15" x14ac:dyDescent="0.25"/>
  <cols>
    <col min="2" max="2" width="26.28515625" customWidth="1"/>
    <col min="6" max="7" width="12" bestFit="1" customWidth="1"/>
  </cols>
  <sheetData>
    <row r="2" spans="2:7" x14ac:dyDescent="0.25">
      <c r="D2">
        <v>1800000</v>
      </c>
      <c r="E2">
        <v>12</v>
      </c>
      <c r="F2" s="53">
        <f>D2*E2</f>
        <v>21600000</v>
      </c>
    </row>
    <row r="3" spans="2:7" x14ac:dyDescent="0.25">
      <c r="B3" s="38" t="s">
        <v>4</v>
      </c>
      <c r="C3" t="s">
        <v>21</v>
      </c>
      <c r="D3">
        <v>1800000</v>
      </c>
      <c r="E3">
        <v>12</v>
      </c>
      <c r="F3" s="53">
        <f>D3*E3</f>
        <v>21600000</v>
      </c>
    </row>
    <row r="4" spans="2:7" x14ac:dyDescent="0.25">
      <c r="C4" t="s">
        <v>22</v>
      </c>
      <c r="D4">
        <v>1200000</v>
      </c>
      <c r="E4">
        <v>12</v>
      </c>
      <c r="F4" s="53">
        <f t="shared" ref="F4:F5" si="0">D4*E4</f>
        <v>14400000</v>
      </c>
    </row>
    <row r="5" spans="2:7" x14ac:dyDescent="0.25">
      <c r="C5" t="s">
        <v>23</v>
      </c>
      <c r="D5">
        <v>700000</v>
      </c>
      <c r="E5">
        <v>12</v>
      </c>
      <c r="F5" s="53">
        <f t="shared" si="0"/>
        <v>8400000</v>
      </c>
    </row>
    <row r="6" spans="2:7" x14ac:dyDescent="0.25">
      <c r="F6" s="54">
        <f>SUM(F2:F5)</f>
        <v>66000000</v>
      </c>
      <c r="G6" s="54">
        <f>SUM(F3:F5)</f>
        <v>44400000</v>
      </c>
    </row>
    <row r="9" spans="2:7" x14ac:dyDescent="0.25">
      <c r="B9" s="38" t="s">
        <v>5</v>
      </c>
    </row>
    <row r="14" spans="2:7" x14ac:dyDescent="0.25">
      <c r="B14" s="38" t="s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F34" sqref="F34"/>
    </sheetView>
  </sheetViews>
  <sheetFormatPr baseColWidth="10"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E5B3E6650EA1E4C8312913D33712608" ma:contentTypeVersion="0" ma:contentTypeDescription="Crear nuevo documento." ma:contentTypeScope="" ma:versionID="9163a54e03eaebf26ed877fd90174a00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888669a25a4819ff64d85379b8707502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6B63899-7AEE-411D-BDAD-31DEBA2231F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0FBE9DA-36E4-475D-8B51-1AC4673E79F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Flujo de caja</vt:lpstr>
      <vt:lpstr>Hoja2</vt:lpstr>
      <vt:lpstr>FICHA de trabajo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Israel Omerovic</dc:creator>
  <cp:lastModifiedBy>NicolÃ¡s Figueroa Tangol</cp:lastModifiedBy>
  <dcterms:created xsi:type="dcterms:W3CDTF">2018-01-26T15:59:47Z</dcterms:created>
  <dcterms:modified xsi:type="dcterms:W3CDTF">2023-10-05T02:26:26Z</dcterms:modified>
</cp:coreProperties>
</file>